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первонач" sheetId="1" r:id="rId1"/>
  </sheets>
  <definedNames>
    <definedName name="_xlnm.Print_Titles" localSheetId="0">'первонач'!$7:$7</definedName>
    <definedName name="_xlnm.Print_Area" localSheetId="0">'первонач'!$A$1:$E$151</definedName>
  </definedNames>
  <calcPr fullCalcOnLoad="1"/>
</workbook>
</file>

<file path=xl/sharedStrings.xml><?xml version="1.0" encoding="utf-8"?>
<sst xmlns="http://schemas.openxmlformats.org/spreadsheetml/2006/main" count="169" uniqueCount="89">
  <si>
    <t>Главный распорядитель, распорядитель</t>
  </si>
  <si>
    <t>Наименование субвенций, субсидий из краевого бюджета</t>
  </si>
  <si>
    <t>Итого по распорядителю:</t>
  </si>
  <si>
    <t>ВСЕГО:</t>
  </si>
  <si>
    <t xml:space="preserve">Субвенция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</si>
  <si>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 xml:space="preserve">Субвенции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2014 год и плановый период 2015 - 2016 годов </t>
  </si>
  <si>
    <t xml:space="preserve">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t>
  </si>
  <si>
    <t>Субсидии на организацию и проведение акарицидных обработок мест массового отдыха населения на 2014 год и плановый период 2015-2016 годов</t>
  </si>
  <si>
    <t>Субсидии на реализацию мероприятий, предусмотренных долгосрочной целевой программой "Дороги Красноярья" на 2012-2016 годы</t>
  </si>
  <si>
    <t>2020 г.
Сумма,
тыс. руб</t>
  </si>
  <si>
    <t xml:space="preserve">Субсидия бюджетам муниципальных образований на поддержку деятельности муниципальных молодежных центров </t>
  </si>
  <si>
    <t>Субвенция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</si>
  <si>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 xml:space="preserve">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 инвалидами, детьми-сиротами и детьми, оставшимися без попечения родителей" </t>
  </si>
  <si>
    <t xml:space="preserve">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образований края в соответствии с пунктом 3 части 1 статьи 8 Федерального закона от 29 декабря 2012 года № 273-ФЗ, Закона края  от 26.06.2014 года № 6-2519 «Об образовании в Красноярском крае» </t>
  </si>
  <si>
    <t>Администрация Пировского района</t>
  </si>
  <si>
    <t>Финансовое управление администрации Пировского района</t>
  </si>
  <si>
    <t>Управление образования администрации Пировского  района</t>
  </si>
  <si>
    <t>2021 г.
Сумма,
тыс. руб</t>
  </si>
  <si>
    <t>Отдел культуры, спорта, туризма и молодежной политики  администрации Пировского района</t>
  </si>
  <si>
    <t xml:space="preserve">Субсидия бюджетам муниципальных образований на организацию и проведение акарицидных обработок мест массового отдыха населения </t>
  </si>
  <si>
    <t>Бушуйский с/с</t>
  </si>
  <si>
    <t>Икшурминский с/с</t>
  </si>
  <si>
    <t>Кириковский с/с</t>
  </si>
  <si>
    <t>Комаровский с/с</t>
  </si>
  <si>
    <t>Кетский с/с</t>
  </si>
  <si>
    <t>Пировский с/с</t>
  </si>
  <si>
    <t>Солоухинский с/с</t>
  </si>
  <si>
    <t>Чайдинский с/с</t>
  </si>
  <si>
    <t>Троицкий с/с</t>
  </si>
  <si>
    <t xml:space="preserve">Субвенции, субсидии и иные межбюджетные трансферты, выделенные бюджету Пировского муниципального района </t>
  </si>
  <si>
    <t xml:space="preserve">                                                                                                                      к  Решению районного Совета депутатов "О бюджете Пировского муниципального района на 2020 год и на плановый период 2021 - 2022 годов"</t>
  </si>
  <si>
    <t xml:space="preserve"> по законодательству Российской Федерации и Красноярского края  на 2020 год и плановый период 2021 - 2022 годы.</t>
  </si>
  <si>
    <t>2022 г.
Сумма,
тыс. руб</t>
  </si>
  <si>
    <t>Субвенция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2020 год и плановый период 2021-2022 годов</t>
  </si>
  <si>
    <t>Субвенция бюджетам муниципальных образований края  на реализацию Закона края от 21.12.2010г. № 11-5564"О наделение органов местного самоуправления государственными полномочиями в области архивного дела" на 2020 год и плановый период 2021-2022 годов</t>
  </si>
  <si>
    <t>Субвенция бюджетам муниципальных образований края на реализацию Закона края  от 1 декабря 2014 года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 на 2020 год и плановый период 2021-2022 годов</t>
  </si>
  <si>
    <t xml:space="preserve">Субвенция бюджетам муниципальных образований  края на реализацию Закона края от 13.06.2013 г. № 4-1402 "О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содержанию безнадзорных животных на 2020 год и плановый период 2021-2022 годов </t>
  </si>
  <si>
    <t>Субвенция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на 2020 год и плановый период 2021-2022 годов</t>
  </si>
  <si>
    <t>Субвенция бюджетам муниципальных образований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на 2020 год и плановый период 2021-2022гг.</t>
  </si>
  <si>
    <t>Субсидии бюджетам муниципальных образований края на частичное (возмещение расходов) на содержание единых дежурно - диспетчерских служб муниципальных образований Красноярского края</t>
  </si>
  <si>
    <t>Суювенция на реализацию Закона края от 11.07.2019 года № 7-2988 "О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</si>
  <si>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 273-ФЗ, Закона края  от 26.06.2014 года № 6-2519 «Об образовании в Красноярском крае» </t>
  </si>
  <si>
    <t xml:space="preserve">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t>
  </si>
  <si>
    <t xml:space="preserve">Субвенции бюджетам муниципальных образований на реализацию Закона края от 29 марта 2007 года № 22-6015 "О наделении органов местного самоуправления муниципальных районов  государственными  полномочиями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</si>
  <si>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29.12.2012 года № 273-ФЗ "Об образовании в Российской Федерации", пунктом 5 статьи 8 Закона края от 26.06.2014 года   № 6-2519 </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</si>
  <si>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29.12.2012 года № 273-ФЗ "Об образовании в Российской Федерации", пунктом 5 статьи 8 Закона края от 26.06.2014 года № 6-2519 </t>
  </si>
  <si>
    <t xml:space="preserve">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</si>
  <si>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Субвенция бюджетам муниципальных образований края государственными полномочиями по обеспечению  отдыха  и оздоровления детей </t>
  </si>
  <si>
    <t>Субвенции бюджетам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t>
  </si>
  <si>
    <t xml:space="preserve">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t>
  </si>
  <si>
    <t xml:space="preserve">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t>
  </si>
  <si>
    <t>Субсидии бюджетам муниципальных образований на коллективные книжных фондов библиотек муниципальных образований Красноярского края</t>
  </si>
  <si>
    <t>Государственная поддержка отрасли культуры (комплектование книжных фондов муниципальных общедоступных библиотек)</t>
  </si>
  <si>
    <t xml:space="preserve">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t>
  </si>
  <si>
    <t>Распределение субвенций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входящих в состав муниципального района края"</t>
  </si>
  <si>
    <t>Субсидии бюджетам муниципальных образований края на обеспечение первичных мер пожарной безопасности</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</si>
  <si>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</si>
  <si>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</si>
  <si>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</si>
  <si>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</si>
  <si>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</si>
  <si>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</si>
  <si>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</si>
  <si>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</si>
  <si>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обустройство и восстановление воинских захоронений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</si>
  <si>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</si>
  <si>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Прочие межбюджетные трансферты бюджетам муниципальных районов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</si>
  <si>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Субвенции бюджетам муниципальных районов на проведение Всероссийской переписи населения 2020 года </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</si>
  <si>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</si>
  <si>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</si>
  <si>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t>
  </si>
  <si>
    <t>Прочие субсидии бюджетам муниципальных районов (на поддержку спортивных клубов по месту жительства)</t>
  </si>
  <si>
    <t>Прочие субсидии бюджетам муниципальных районов (средства на устройство плоскостных спортивных сооружений в сельской местности)</t>
  </si>
  <si>
    <t>Прочие субсидии бюджетам муниципальных районов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</si>
  <si>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</si>
  <si>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муниципальных районов (средства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</si>
  <si>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</si>
  <si>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обеспечению отдыха и оздоровления детей)</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</si>
  <si>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</si>
  <si>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</si>
  <si>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</si>
  <si>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Прочие субсидии бюджетам муниципальных районов (для реализации проектов по решению вопросов местного значения сельских поселений)</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</si>
  <si>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t>
  </si>
  <si>
    <t xml:space="preserve">                                                                                                                      Приложение    № 12</t>
  </si>
  <si>
    <t>Прочие межбюджетные трансферты бюджетам муниципальных районов (за содействие развитию налогового потенциала)</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</si>
  <si>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t>
  </si>
  <si>
    <t>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Пировского района»</t>
  </si>
  <si>
    <t>Субсидии бюджетам муниципальных районов, муниципальных и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Пировского района»</t>
  </si>
  <si>
    <t>от 09.09.2020г.  № 57-312р</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</si>
</sst>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
  </numFmts>
  <fonts count="55">
    <font>
      <sz val="10"/>
      <name val="Arial Cyr"/>
      <family val="0"/>
    </font>
    <font>
      <sz val="11"/>
      <color indexed="8"/>
      <name val="Calibri"/>
      <family val="2"/>
    </font>
    <font>
      <sz val="8"/>
      <name val="Arial Cyr"/>
      <family val="0"/>
    </font>
    <font>
      <sz val="10"/>
      <name val="Times New Roman"/>
      <family val="1"/>
    </font>
    <font>
      <b/>
      <sz val="10"/>
      <name val="Times New Roman"/>
      <family val="1"/>
    </font>
    <font>
      <sz val="8"/>
      <name val="Times New Roman"/>
      <family val="1"/>
    </font>
    <font>
      <b/>
      <i/>
      <sz val="8"/>
      <name val="Times New Roman"/>
      <family val="1"/>
    </font>
    <font>
      <b/>
      <i/>
      <sz val="10"/>
      <name val="Times New Roman"/>
      <family val="1"/>
    </font>
    <font>
      <i/>
      <sz val="8"/>
      <name val="Arial Cyr"/>
      <family val="0"/>
    </font>
    <font>
      <b/>
      <sz val="8"/>
      <name val="Times New Roman"/>
      <family val="1"/>
    </font>
    <font>
      <sz val="7"/>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26"/>
      <name val="Arial Cyr"/>
      <family val="0"/>
    </font>
    <font>
      <sz val="9"/>
      <color indexed="10"/>
      <name val="Arial Cyr"/>
      <family val="0"/>
    </font>
    <font>
      <sz val="8"/>
      <color indexed="49"/>
      <name val="Arial Cyr"/>
      <family val="0"/>
    </font>
    <font>
      <sz val="8"/>
      <color indexed="10"/>
      <name val="Arial Cyr"/>
      <family val="0"/>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2"/>
      <name val="Arial Cyr"/>
      <family val="0"/>
    </font>
    <font>
      <sz val="9"/>
      <color rgb="FFFF0000"/>
      <name val="Arial Cyr"/>
      <family val="0"/>
    </font>
    <font>
      <sz val="8"/>
      <color theme="8" tint="0.39998000860214233"/>
      <name val="Arial Cyr"/>
      <family val="0"/>
    </font>
    <font>
      <sz val="8"/>
      <color rgb="FFFF0000"/>
      <name val="Arial Cyr"/>
      <family val="0"/>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thin"/>
      <right style="thin"/>
      <top style="thin"/>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33" fillId="31" borderId="8" applyNumberFormat="0" applyFont="0" applyAlignment="0" applyProtection="0"/>
    <xf numFmtId="9" fontId="33"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33" fillId="0" borderId="0" applyFont="0" applyFill="0" applyBorder="0" applyAlignment="0" applyProtection="0"/>
    <xf numFmtId="41" fontId="33" fillId="0" borderId="0" applyFont="0" applyFill="0" applyBorder="0" applyAlignment="0" applyProtection="0"/>
    <xf numFmtId="0" fontId="49" fillId="32" borderId="0" applyNumberFormat="0" applyBorder="0" applyAlignment="0" applyProtection="0"/>
  </cellStyleXfs>
  <cellXfs count="94">
    <xf numFmtId="0" fontId="0" fillId="0" borderId="0" xfId="0" applyAlignment="1">
      <alignment/>
    </xf>
    <xf numFmtId="0" fontId="2" fillId="0" borderId="0" xfId="0" applyFont="1" applyBorder="1" applyAlignment="1">
      <alignment horizontal="left"/>
    </xf>
    <xf numFmtId="0" fontId="2" fillId="0" borderId="0" xfId="0" applyFont="1" applyBorder="1" applyAlignment="1">
      <alignment/>
    </xf>
    <xf numFmtId="0" fontId="2" fillId="33" borderId="0" xfId="0" applyFont="1" applyFill="1" applyBorder="1" applyAlignment="1">
      <alignment horizontal="left"/>
    </xf>
    <xf numFmtId="0" fontId="3" fillId="33" borderId="0" xfId="0" applyFont="1" applyFill="1" applyBorder="1" applyAlignment="1">
      <alignment horizontal="right" vertical="distributed"/>
    </xf>
    <xf numFmtId="0" fontId="2" fillId="33" borderId="0" xfId="0" applyFont="1" applyFill="1" applyBorder="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top" wrapText="1"/>
    </xf>
    <xf numFmtId="4" fontId="3" fillId="33" borderId="10" xfId="0" applyNumberFormat="1" applyFont="1" applyFill="1" applyBorder="1" applyAlignment="1">
      <alignment horizontal="center" vertical="center" wrapText="1"/>
    </xf>
    <xf numFmtId="0" fontId="0" fillId="33" borderId="0" xfId="0" applyFont="1" applyFill="1" applyBorder="1" applyAlignment="1">
      <alignment/>
    </xf>
    <xf numFmtId="0" fontId="3" fillId="33" borderId="11" xfId="0" applyFont="1" applyFill="1" applyBorder="1" applyAlignment="1">
      <alignment horizontal="left" vertical="top" wrapText="1"/>
    </xf>
    <xf numFmtId="0" fontId="6" fillId="33" borderId="10" xfId="0" applyFont="1" applyFill="1" applyBorder="1" applyAlignment="1">
      <alignment horizontal="left" vertical="top" wrapText="1"/>
    </xf>
    <xf numFmtId="0" fontId="7" fillId="33" borderId="10" xfId="0" applyFont="1" applyFill="1" applyBorder="1" applyAlignment="1">
      <alignment horizontal="left" vertical="top" wrapText="1"/>
    </xf>
    <xf numFmtId="4" fontId="7" fillId="33" borderId="10" xfId="0" applyNumberFormat="1" applyFont="1" applyFill="1" applyBorder="1" applyAlignment="1">
      <alignment horizontal="center" vertical="center" wrapText="1"/>
    </xf>
    <xf numFmtId="4" fontId="2" fillId="33" borderId="0" xfId="0" applyNumberFormat="1" applyFont="1" applyFill="1" applyBorder="1" applyAlignment="1">
      <alignment/>
    </xf>
    <xf numFmtId="0" fontId="2" fillId="34" borderId="0" xfId="0" applyFont="1" applyFill="1" applyBorder="1" applyAlignment="1">
      <alignment/>
    </xf>
    <xf numFmtId="0" fontId="3" fillId="33" borderId="10" xfId="0" applyFont="1" applyFill="1" applyBorder="1" applyAlignment="1">
      <alignment horizontal="left" vertical="top" wrapText="1"/>
    </xf>
    <xf numFmtId="0" fontId="8" fillId="33" borderId="0" xfId="0" applyFont="1" applyFill="1" applyBorder="1" applyAlignment="1">
      <alignment/>
    </xf>
    <xf numFmtId="0" fontId="2" fillId="0" borderId="0" xfId="0" applyFont="1" applyFill="1" applyBorder="1" applyAlignment="1">
      <alignment/>
    </xf>
    <xf numFmtId="0" fontId="9"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 fontId="4" fillId="33" borderId="10" xfId="0" applyNumberFormat="1" applyFont="1" applyFill="1" applyBorder="1" applyAlignment="1">
      <alignment horizontal="center" vertical="center" wrapText="1"/>
    </xf>
    <xf numFmtId="0" fontId="2" fillId="35" borderId="0" xfId="0" applyFont="1" applyFill="1" applyBorder="1" applyAlignment="1">
      <alignment/>
    </xf>
    <xf numFmtId="0" fontId="3" fillId="33" borderId="10" xfId="0" applyFont="1" applyFill="1" applyBorder="1" applyAlignment="1">
      <alignment vertical="top" wrapText="1"/>
    </xf>
    <xf numFmtId="0" fontId="6" fillId="33" borderId="10" xfId="0" applyFont="1" applyFill="1" applyBorder="1" applyAlignment="1">
      <alignment horizontal="left" vertical="center" wrapText="1"/>
    </xf>
    <xf numFmtId="0" fontId="3" fillId="33" borderId="0" xfId="0" applyFont="1" applyFill="1" applyBorder="1" applyAlignment="1">
      <alignment horizontal="left" vertical="top"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4" fontId="4" fillId="33" borderId="10" xfId="0" applyNumberFormat="1" applyFont="1" applyFill="1" applyBorder="1" applyAlignment="1">
      <alignment horizontal="center" wrapText="1"/>
    </xf>
    <xf numFmtId="0" fontId="2" fillId="36" borderId="0" xfId="0" applyFont="1" applyFill="1" applyBorder="1" applyAlignment="1">
      <alignment/>
    </xf>
    <xf numFmtId="0" fontId="5" fillId="33" borderId="0" xfId="0" applyFont="1" applyFill="1" applyBorder="1" applyAlignment="1">
      <alignment horizontal="left"/>
    </xf>
    <xf numFmtId="0" fontId="2" fillId="33" borderId="0" xfId="0" applyFont="1" applyFill="1" applyBorder="1" applyAlignment="1">
      <alignment horizontal="left" wrapText="1"/>
    </xf>
    <xf numFmtId="4" fontId="2" fillId="33" borderId="0" xfId="0" applyNumberFormat="1" applyFont="1" applyFill="1" applyBorder="1" applyAlignment="1">
      <alignment horizontal="left" wrapText="1"/>
    </xf>
    <xf numFmtId="172" fontId="2" fillId="33" borderId="0" xfId="0" applyNumberFormat="1" applyFont="1" applyFill="1" applyBorder="1" applyAlignment="1">
      <alignment/>
    </xf>
    <xf numFmtId="0" fontId="50" fillId="33" borderId="0" xfId="0" applyFont="1" applyFill="1" applyBorder="1" applyAlignment="1">
      <alignment/>
    </xf>
    <xf numFmtId="49" fontId="2" fillId="33" borderId="0" xfId="0" applyNumberFormat="1" applyFont="1" applyFill="1" applyBorder="1" applyAlignment="1">
      <alignment horizontal="right"/>
    </xf>
    <xf numFmtId="0" fontId="2" fillId="33" borderId="10" xfId="0" applyNumberFormat="1" applyFont="1" applyFill="1" applyBorder="1" applyAlignment="1">
      <alignment horizontal="left" wrapText="1"/>
    </xf>
    <xf numFmtId="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2" fontId="2" fillId="33" borderId="10" xfId="0" applyNumberFormat="1" applyFont="1" applyFill="1" applyBorder="1" applyAlignment="1">
      <alignment horizontal="center" vertical="center"/>
    </xf>
    <xf numFmtId="0" fontId="2" fillId="0" borderId="0" xfId="0" applyFont="1" applyBorder="1" applyAlignment="1">
      <alignment horizontal="left" wrapText="1"/>
    </xf>
    <xf numFmtId="0" fontId="10" fillId="33" borderId="0" xfId="0" applyFont="1" applyFill="1" applyBorder="1" applyAlignment="1">
      <alignment horizontal="left"/>
    </xf>
    <xf numFmtId="4" fontId="11" fillId="33" borderId="0" xfId="0" applyNumberFormat="1" applyFont="1" applyFill="1" applyBorder="1" applyAlignment="1">
      <alignment horizontal="left" wrapText="1"/>
    </xf>
    <xf numFmtId="4" fontId="51" fillId="0" borderId="0" xfId="0" applyNumberFormat="1" applyFont="1" applyBorder="1" applyAlignment="1">
      <alignment horizontal="left" wrapText="1"/>
    </xf>
    <xf numFmtId="172" fontId="2" fillId="0" borderId="0" xfId="0" applyNumberFormat="1" applyFont="1" applyBorder="1" applyAlignment="1">
      <alignment/>
    </xf>
    <xf numFmtId="4" fontId="52" fillId="33" borderId="0" xfId="0" applyNumberFormat="1" applyFont="1" applyFill="1" applyBorder="1" applyAlignment="1">
      <alignment/>
    </xf>
    <xf numFmtId="0" fontId="52" fillId="33" borderId="0" xfId="0" applyFont="1" applyFill="1" applyBorder="1" applyAlignment="1">
      <alignment horizontal="left" wrapText="1"/>
    </xf>
    <xf numFmtId="172" fontId="52" fillId="33" borderId="0" xfId="0" applyNumberFormat="1" applyFont="1" applyFill="1" applyBorder="1" applyAlignment="1">
      <alignment/>
    </xf>
    <xf numFmtId="4" fontId="52" fillId="33" borderId="0" xfId="0" applyNumberFormat="1" applyFont="1" applyFill="1" applyBorder="1" applyAlignment="1">
      <alignment horizontal="left" wrapText="1"/>
    </xf>
    <xf numFmtId="4" fontId="52" fillId="0" borderId="0" xfId="0" applyNumberFormat="1" applyFont="1" applyBorder="1" applyAlignment="1">
      <alignment horizontal="left" wrapText="1"/>
    </xf>
    <xf numFmtId="0" fontId="52" fillId="0" borderId="0" xfId="0" applyFont="1" applyBorder="1" applyAlignment="1">
      <alignment horizontal="left" wrapText="1"/>
    </xf>
    <xf numFmtId="172" fontId="52" fillId="0" borderId="0" xfId="0" applyNumberFormat="1" applyFont="1" applyBorder="1" applyAlignment="1">
      <alignment/>
    </xf>
    <xf numFmtId="0" fontId="3" fillId="33" borderId="10" xfId="0" applyFont="1" applyFill="1" applyBorder="1" applyAlignment="1">
      <alignment horizontal="left" vertical="top" wrapText="1"/>
    </xf>
    <xf numFmtId="4" fontId="53" fillId="0" borderId="0" xfId="0" applyNumberFormat="1" applyFont="1" applyBorder="1" applyAlignment="1">
      <alignment horizontal="left"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0" xfId="0" applyFont="1" applyFill="1" applyBorder="1" applyAlignment="1">
      <alignment vertical="justify" wrapText="1"/>
    </xf>
    <xf numFmtId="0" fontId="3" fillId="33" borderId="10" xfId="0" applyNumberFormat="1" applyFont="1" applyFill="1" applyBorder="1" applyAlignment="1">
      <alignment vertical="justify" wrapText="1"/>
    </xf>
    <xf numFmtId="2" fontId="3" fillId="33" borderId="10" xfId="0" applyNumberFormat="1" applyFont="1" applyFill="1" applyBorder="1" applyAlignment="1">
      <alignment vertical="justify" wrapText="1"/>
    </xf>
    <xf numFmtId="49" fontId="54" fillId="33" borderId="10" xfId="0" applyNumberFormat="1" applyFont="1" applyFill="1" applyBorder="1" applyAlignment="1">
      <alignment horizontal="left" vertical="justify" wrapText="1"/>
    </xf>
    <xf numFmtId="4" fontId="4" fillId="33" borderId="10" xfId="0" applyNumberFormat="1" applyFont="1" applyFill="1" applyBorder="1" applyAlignment="1">
      <alignment horizontal="left" vertical="top" wrapText="1"/>
    </xf>
    <xf numFmtId="4" fontId="3" fillId="33" borderId="10" xfId="0" applyNumberFormat="1" applyFont="1" applyFill="1" applyBorder="1" applyAlignment="1">
      <alignment vertic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left" vertical="top" wrapText="1"/>
    </xf>
    <xf numFmtId="178" fontId="3" fillId="0" borderId="13" xfId="0" applyNumberFormat="1" applyFont="1" applyBorder="1" applyAlignment="1" applyProtection="1">
      <alignment horizontal="left" vertical="center" wrapText="1"/>
      <protection/>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10" xfId="0" applyFont="1" applyBorder="1" applyAlignment="1">
      <alignment horizontal="justify" vertical="top"/>
    </xf>
    <xf numFmtId="0" fontId="54" fillId="0" borderId="0" xfId="0" applyFont="1" applyAlignment="1">
      <alignment horizontal="justify" vertical="top"/>
    </xf>
    <xf numFmtId="0" fontId="54" fillId="0" borderId="10" xfId="0" applyFont="1" applyBorder="1" applyAlignment="1">
      <alignment horizontal="justify" vertical="top"/>
    </xf>
    <xf numFmtId="0" fontId="54" fillId="0" borderId="10" xfId="0" applyFont="1" applyBorder="1" applyAlignment="1">
      <alignment horizontal="justify"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172" fontId="0" fillId="0" borderId="0" xfId="0" applyNumberFormat="1" applyBorder="1" applyAlignment="1">
      <alignment horizontal="right"/>
    </xf>
    <xf numFmtId="172" fontId="0" fillId="0" borderId="0" xfId="0" applyNumberFormat="1" applyFont="1" applyBorder="1" applyAlignment="1">
      <alignment horizontal="right"/>
    </xf>
    <xf numFmtId="0" fontId="3" fillId="0" borderId="0" xfId="0" applyFont="1" applyBorder="1" applyAlignment="1">
      <alignment horizontal="right" vertical="distributed"/>
    </xf>
    <xf numFmtId="0" fontId="4" fillId="33" borderId="0" xfId="0" applyFont="1" applyFill="1" applyBorder="1" applyAlignment="1">
      <alignment horizontal="center"/>
    </xf>
    <xf numFmtId="0" fontId="3" fillId="33" borderId="14" xfId="0" applyFont="1" applyFill="1" applyBorder="1" applyAlignment="1">
      <alignment horizontal="left" vertical="top" wrapText="1"/>
    </xf>
    <xf numFmtId="0" fontId="3" fillId="33" borderId="11" xfId="0"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69"/>
  <sheetViews>
    <sheetView tabSelected="1" workbookViewId="0" topLeftCell="A1">
      <selection activeCell="B10" sqref="B10"/>
    </sheetView>
  </sheetViews>
  <sheetFormatPr defaultColWidth="9.00390625" defaultRowHeight="12.75"/>
  <cols>
    <col min="1" max="1" width="16.75390625" style="1" customWidth="1"/>
    <col min="2" max="2" width="65.125" style="40" customWidth="1"/>
    <col min="3" max="4" width="10.00390625" style="40" customWidth="1"/>
    <col min="5" max="5" width="11.875" style="44" customWidth="1"/>
    <col min="6" max="16384" width="9.125" style="2" customWidth="1"/>
  </cols>
  <sheetData>
    <row r="1" spans="2:5" ht="13.5" customHeight="1">
      <c r="B1" s="88" t="s">
        <v>83</v>
      </c>
      <c r="C1" s="89"/>
      <c r="D1" s="89"/>
      <c r="E1" s="89"/>
    </row>
    <row r="2" spans="2:5" ht="24.75" customHeight="1">
      <c r="B2" s="90" t="s">
        <v>30</v>
      </c>
      <c r="C2" s="90"/>
      <c r="D2" s="90"/>
      <c r="E2" s="90"/>
    </row>
    <row r="3" spans="2:5" ht="13.5" customHeight="1">
      <c r="B3" s="90" t="s">
        <v>88</v>
      </c>
      <c r="C3" s="90"/>
      <c r="D3" s="90"/>
      <c r="E3" s="90"/>
    </row>
    <row r="4" spans="1:13" ht="13.5" customHeight="1">
      <c r="A4" s="3"/>
      <c r="B4" s="4"/>
      <c r="C4" s="4"/>
      <c r="D4" s="4"/>
      <c r="E4" s="4"/>
      <c r="F4" s="5"/>
      <c r="G4" s="5"/>
      <c r="H4" s="5"/>
      <c r="I4" s="5"/>
      <c r="J4" s="5"/>
      <c r="K4" s="5"/>
      <c r="L4" s="5"/>
      <c r="M4" s="5"/>
    </row>
    <row r="5" spans="1:13" ht="12.75">
      <c r="A5" s="91" t="s">
        <v>29</v>
      </c>
      <c r="B5" s="91"/>
      <c r="C5" s="91"/>
      <c r="D5" s="91"/>
      <c r="E5" s="91"/>
      <c r="F5" s="5"/>
      <c r="G5" s="5"/>
      <c r="H5" s="5"/>
      <c r="I5" s="5"/>
      <c r="J5" s="5"/>
      <c r="K5" s="5"/>
      <c r="L5" s="5"/>
      <c r="M5" s="5"/>
    </row>
    <row r="6" spans="1:13" ht="12.75">
      <c r="A6" s="91" t="s">
        <v>31</v>
      </c>
      <c r="B6" s="91"/>
      <c r="C6" s="91"/>
      <c r="D6" s="91"/>
      <c r="E6" s="91"/>
      <c r="F6" s="5"/>
      <c r="G6" s="5"/>
      <c r="H6" s="5"/>
      <c r="I6" s="5"/>
      <c r="J6" s="5"/>
      <c r="K6" s="5"/>
      <c r="L6" s="5"/>
      <c r="M6" s="5"/>
    </row>
    <row r="7" spans="1:13" ht="38.25" customHeight="1">
      <c r="A7" s="6" t="s">
        <v>0</v>
      </c>
      <c r="B7" s="6" t="s">
        <v>1</v>
      </c>
      <c r="C7" s="6" t="s">
        <v>9</v>
      </c>
      <c r="D7" s="6" t="s">
        <v>17</v>
      </c>
      <c r="E7" s="6" t="s">
        <v>32</v>
      </c>
      <c r="F7" s="5"/>
      <c r="G7" s="5"/>
      <c r="H7" s="5"/>
      <c r="I7" s="5"/>
      <c r="J7" s="5"/>
      <c r="K7" s="5"/>
      <c r="L7" s="5"/>
      <c r="M7" s="5"/>
    </row>
    <row r="8" spans="1:13" ht="76.5">
      <c r="A8" s="92" t="s">
        <v>14</v>
      </c>
      <c r="B8" s="52" t="s">
        <v>33</v>
      </c>
      <c r="C8" s="8">
        <f>599.7+63.3</f>
        <v>663</v>
      </c>
      <c r="D8" s="8">
        <f>599.7+108.6</f>
        <v>708.3000000000001</v>
      </c>
      <c r="E8" s="8">
        <f>599.7+108.6</f>
        <v>708.3000000000001</v>
      </c>
      <c r="F8" s="5"/>
      <c r="G8" s="5"/>
      <c r="H8" s="5"/>
      <c r="I8" s="5"/>
      <c r="J8" s="5"/>
      <c r="K8" s="5"/>
      <c r="L8" s="5"/>
      <c r="M8" s="5"/>
    </row>
    <row r="9" spans="1:13" ht="51">
      <c r="A9" s="93"/>
      <c r="B9" s="52" t="s">
        <v>34</v>
      </c>
      <c r="C9" s="8">
        <f>73.9+3.5</f>
        <v>77.4</v>
      </c>
      <c r="D9" s="8">
        <f>73.9+6</f>
        <v>79.9</v>
      </c>
      <c r="E9" s="8">
        <f>73.9+6</f>
        <v>79.9</v>
      </c>
      <c r="F9" s="5"/>
      <c r="G9" s="5"/>
      <c r="H9" s="5"/>
      <c r="I9" s="5"/>
      <c r="J9" s="5"/>
      <c r="K9" s="5"/>
      <c r="L9" s="5"/>
      <c r="M9" s="5"/>
    </row>
    <row r="10" spans="1:13" ht="66" customHeight="1">
      <c r="A10" s="93"/>
      <c r="B10" s="16" t="s">
        <v>11</v>
      </c>
      <c r="C10" s="8">
        <f>2445.4+253.3</f>
        <v>2698.7000000000003</v>
      </c>
      <c r="D10" s="8">
        <f>2445.4+434.3</f>
        <v>2879.7000000000003</v>
      </c>
      <c r="E10" s="8">
        <f>2445.4+434.3</f>
        <v>2879.7000000000003</v>
      </c>
      <c r="F10" s="5"/>
      <c r="G10" s="5"/>
      <c r="H10" s="5"/>
      <c r="I10" s="5"/>
      <c r="J10" s="5"/>
      <c r="K10" s="5"/>
      <c r="L10" s="5"/>
      <c r="M10" s="5"/>
    </row>
    <row r="11" spans="1:13" ht="81.75" customHeight="1">
      <c r="A11" s="93"/>
      <c r="B11" s="16" t="s">
        <v>35</v>
      </c>
      <c r="C11" s="8">
        <v>2038.2</v>
      </c>
      <c r="D11" s="8">
        <v>2038.2</v>
      </c>
      <c r="E11" s="8">
        <v>2038.2</v>
      </c>
      <c r="F11" s="5"/>
      <c r="G11" s="5"/>
      <c r="H11" s="5"/>
      <c r="I11" s="5"/>
      <c r="J11" s="5"/>
      <c r="K11" s="5"/>
      <c r="L11" s="5"/>
      <c r="M11" s="5"/>
    </row>
    <row r="12" spans="1:13" ht="68.25" customHeight="1">
      <c r="A12" s="93"/>
      <c r="B12" s="52" t="s">
        <v>36</v>
      </c>
      <c r="C12" s="8">
        <f>189.6+127.55</f>
        <v>317.15</v>
      </c>
      <c r="D12" s="8">
        <v>189.6</v>
      </c>
      <c r="E12" s="8">
        <v>189.6</v>
      </c>
      <c r="F12" s="9"/>
      <c r="G12" s="5"/>
      <c r="H12" s="5"/>
      <c r="I12" s="5"/>
      <c r="J12" s="5"/>
      <c r="K12" s="5"/>
      <c r="L12" s="5"/>
      <c r="M12" s="5"/>
    </row>
    <row r="13" spans="1:13" ht="25.5">
      <c r="A13" s="93"/>
      <c r="B13" s="16" t="s">
        <v>19</v>
      </c>
      <c r="C13" s="8">
        <v>64.4</v>
      </c>
      <c r="D13" s="8">
        <v>64.4</v>
      </c>
      <c r="E13" s="8">
        <v>64.4</v>
      </c>
      <c r="F13" s="5"/>
      <c r="G13" s="5"/>
      <c r="H13" s="5"/>
      <c r="I13" s="5"/>
      <c r="J13" s="5"/>
      <c r="K13" s="5"/>
      <c r="L13" s="5"/>
      <c r="M13" s="5"/>
    </row>
    <row r="14" spans="1:13" ht="78.75" customHeight="1">
      <c r="A14" s="93"/>
      <c r="B14" s="52" t="s">
        <v>37</v>
      </c>
      <c r="C14" s="8">
        <f>17.1+1.9</f>
        <v>19</v>
      </c>
      <c r="D14" s="8">
        <f>17.1+3.3</f>
        <v>20.400000000000002</v>
      </c>
      <c r="E14" s="8">
        <f>17.1+3.3</f>
        <v>20.400000000000002</v>
      </c>
      <c r="F14" s="5"/>
      <c r="G14" s="5"/>
      <c r="H14" s="5"/>
      <c r="I14" s="5"/>
      <c r="J14" s="5"/>
      <c r="K14" s="5"/>
      <c r="L14" s="5"/>
      <c r="M14" s="5"/>
    </row>
    <row r="15" spans="1:13" ht="51.75" customHeight="1">
      <c r="A15" s="10"/>
      <c r="B15" s="52" t="s">
        <v>38</v>
      </c>
      <c r="C15" s="8">
        <v>5.4</v>
      </c>
      <c r="D15" s="8">
        <f>5.7+0.1</f>
        <v>5.8</v>
      </c>
      <c r="E15" s="8">
        <v>45</v>
      </c>
      <c r="F15" s="5"/>
      <c r="G15" s="5"/>
      <c r="H15" s="5"/>
      <c r="I15" s="5"/>
      <c r="J15" s="5"/>
      <c r="K15" s="5"/>
      <c r="L15" s="5"/>
      <c r="M15" s="5"/>
    </row>
    <row r="16" spans="1:13" ht="42" customHeight="1">
      <c r="A16" s="58"/>
      <c r="B16" s="59" t="s">
        <v>39</v>
      </c>
      <c r="C16" s="8">
        <v>9</v>
      </c>
      <c r="D16" s="8">
        <v>9</v>
      </c>
      <c r="E16" s="8">
        <v>9</v>
      </c>
      <c r="F16" s="5"/>
      <c r="G16" s="5"/>
      <c r="H16" s="5"/>
      <c r="I16" s="5"/>
      <c r="J16" s="5"/>
      <c r="K16" s="5"/>
      <c r="L16" s="5"/>
      <c r="M16" s="5"/>
    </row>
    <row r="17" spans="1:13" ht="63.75" customHeight="1">
      <c r="A17" s="58"/>
      <c r="B17" s="60" t="s">
        <v>40</v>
      </c>
      <c r="C17" s="8">
        <v>604.4</v>
      </c>
      <c r="D17" s="8">
        <v>604.4</v>
      </c>
      <c r="E17" s="8">
        <v>604.4</v>
      </c>
      <c r="F17" s="5"/>
      <c r="G17" s="5"/>
      <c r="H17" s="5"/>
      <c r="I17" s="5"/>
      <c r="J17" s="5"/>
      <c r="K17" s="5"/>
      <c r="L17" s="5"/>
      <c r="M17" s="5"/>
    </row>
    <row r="18" spans="1:13" ht="63.75" customHeight="1">
      <c r="A18" s="67"/>
      <c r="B18" s="68" t="s">
        <v>57</v>
      </c>
      <c r="C18" s="8">
        <v>1155.46</v>
      </c>
      <c r="D18" s="8">
        <v>625.48</v>
      </c>
      <c r="E18" s="8">
        <v>619.71</v>
      </c>
      <c r="F18" s="5"/>
      <c r="G18" s="5"/>
      <c r="H18" s="5"/>
      <c r="I18" s="5"/>
      <c r="J18" s="5"/>
      <c r="K18" s="5"/>
      <c r="L18" s="5"/>
      <c r="M18" s="5"/>
    </row>
    <row r="19" spans="1:13" ht="66" customHeight="1">
      <c r="A19" s="71"/>
      <c r="B19" s="74" t="s">
        <v>66</v>
      </c>
      <c r="C19" s="8">
        <v>204.3</v>
      </c>
      <c r="D19" s="8">
        <v>0</v>
      </c>
      <c r="E19" s="8">
        <v>0</v>
      </c>
      <c r="F19" s="5"/>
      <c r="G19" s="5"/>
      <c r="H19" s="5"/>
      <c r="I19" s="5"/>
      <c r="J19" s="5"/>
      <c r="K19" s="5"/>
      <c r="L19" s="5"/>
      <c r="M19" s="5"/>
    </row>
    <row r="20" spans="1:13" ht="25.5" customHeight="1">
      <c r="A20" s="71"/>
      <c r="B20" s="74" t="s">
        <v>67</v>
      </c>
      <c r="C20" s="8">
        <v>19</v>
      </c>
      <c r="D20" s="8">
        <v>0</v>
      </c>
      <c r="E20" s="8">
        <v>0</v>
      </c>
      <c r="F20" s="5"/>
      <c r="G20" s="5"/>
      <c r="H20" s="5"/>
      <c r="I20" s="5"/>
      <c r="J20" s="5"/>
      <c r="K20" s="5"/>
      <c r="L20" s="5"/>
      <c r="M20" s="5"/>
    </row>
    <row r="21" spans="1:13" ht="50.25" customHeight="1">
      <c r="A21" s="71"/>
      <c r="B21" s="75" t="s">
        <v>68</v>
      </c>
      <c r="C21" s="8">
        <v>6600</v>
      </c>
      <c r="D21" s="8">
        <v>0</v>
      </c>
      <c r="E21" s="8">
        <v>0</v>
      </c>
      <c r="F21" s="5"/>
      <c r="G21" s="5"/>
      <c r="H21" s="5"/>
      <c r="I21" s="5"/>
      <c r="J21" s="5"/>
      <c r="K21" s="5"/>
      <c r="L21" s="5"/>
      <c r="M21" s="5"/>
    </row>
    <row r="22" spans="1:13" ht="104.25" customHeight="1">
      <c r="A22" s="71"/>
      <c r="B22" s="76" t="s">
        <v>69</v>
      </c>
      <c r="C22" s="8">
        <v>2990</v>
      </c>
      <c r="D22" s="8">
        <v>0</v>
      </c>
      <c r="E22" s="8">
        <v>0</v>
      </c>
      <c r="F22" s="5"/>
      <c r="G22" s="5"/>
      <c r="H22" s="5"/>
      <c r="I22" s="5"/>
      <c r="J22" s="5"/>
      <c r="K22" s="5"/>
      <c r="L22" s="5"/>
      <c r="M22" s="5"/>
    </row>
    <row r="23" spans="1:13" ht="50.25" customHeight="1">
      <c r="A23" s="71"/>
      <c r="B23" s="76" t="s">
        <v>70</v>
      </c>
      <c r="C23" s="8">
        <v>63.3</v>
      </c>
      <c r="D23" s="8">
        <v>108.6</v>
      </c>
      <c r="E23" s="8">
        <v>108.6</v>
      </c>
      <c r="F23" s="5"/>
      <c r="G23" s="5"/>
      <c r="H23" s="5"/>
      <c r="I23" s="5"/>
      <c r="J23" s="5"/>
      <c r="K23" s="5"/>
      <c r="L23" s="5"/>
      <c r="M23" s="5"/>
    </row>
    <row r="24" spans="1:13" ht="42.75" customHeight="1">
      <c r="A24" s="81"/>
      <c r="B24" s="59" t="s">
        <v>85</v>
      </c>
      <c r="C24" s="8">
        <v>18680.4</v>
      </c>
      <c r="D24" s="8">
        <v>0</v>
      </c>
      <c r="E24" s="8">
        <v>0</v>
      </c>
      <c r="F24" s="5"/>
      <c r="G24" s="5"/>
      <c r="H24" s="5"/>
      <c r="I24" s="5"/>
      <c r="J24" s="5"/>
      <c r="K24" s="5"/>
      <c r="L24" s="5"/>
      <c r="M24" s="5"/>
    </row>
    <row r="25" spans="1:13" s="15" customFormat="1" ht="13.5">
      <c r="A25" s="11"/>
      <c r="B25" s="12" t="s">
        <v>2</v>
      </c>
      <c r="C25" s="13">
        <f>SUM(C8:C24)</f>
        <v>36209.11</v>
      </c>
      <c r="D25" s="13">
        <f>SUM(D8:D24)</f>
        <v>7333.780000000001</v>
      </c>
      <c r="E25" s="13">
        <f>SUM(E8:E24)</f>
        <v>7367.21</v>
      </c>
      <c r="F25" s="5"/>
      <c r="G25" s="14"/>
      <c r="H25" s="14"/>
      <c r="I25" s="5"/>
      <c r="J25" s="5"/>
      <c r="K25" s="5"/>
      <c r="L25" s="5"/>
      <c r="M25" s="5"/>
    </row>
    <row r="26" spans="1:13" ht="130.5" customHeight="1">
      <c r="A26" s="85" t="s">
        <v>16</v>
      </c>
      <c r="B26" s="52" t="s">
        <v>41</v>
      </c>
      <c r="C26" s="8">
        <f>104452.2+370.16+392.38+1560.79</f>
        <v>106775.53</v>
      </c>
      <c r="D26" s="8">
        <v>104452.2</v>
      </c>
      <c r="E26" s="8">
        <v>104452.2</v>
      </c>
      <c r="F26" s="5"/>
      <c r="G26" s="5"/>
      <c r="H26" s="5"/>
      <c r="I26" s="5"/>
      <c r="J26" s="5"/>
      <c r="K26" s="5"/>
      <c r="L26" s="5"/>
      <c r="M26" s="5"/>
    </row>
    <row r="27" spans="1:13" ht="119.25" customHeight="1">
      <c r="A27" s="86"/>
      <c r="B27" s="52" t="s">
        <v>13</v>
      </c>
      <c r="C27" s="8">
        <f>21587.2+277.62+1205.9</f>
        <v>23070.72</v>
      </c>
      <c r="D27" s="8">
        <f>21587.2+2067.3</f>
        <v>23654.5</v>
      </c>
      <c r="E27" s="8">
        <f>21587.2+2067.3</f>
        <v>23654.5</v>
      </c>
      <c r="F27" s="5"/>
      <c r="G27" s="5"/>
      <c r="H27" s="5"/>
      <c r="I27" s="5"/>
      <c r="J27" s="5"/>
      <c r="K27" s="5"/>
      <c r="L27" s="5"/>
      <c r="M27" s="5"/>
    </row>
    <row r="28" spans="1:13" ht="76.5" customHeight="1">
      <c r="A28" s="86"/>
      <c r="B28" s="52" t="s">
        <v>12</v>
      </c>
      <c r="C28" s="8">
        <v>27</v>
      </c>
      <c r="D28" s="8">
        <v>27</v>
      </c>
      <c r="E28" s="8">
        <v>27</v>
      </c>
      <c r="F28" s="5"/>
      <c r="G28" s="5"/>
      <c r="H28" s="5"/>
      <c r="I28" s="5"/>
      <c r="J28" s="5"/>
      <c r="K28" s="5"/>
      <c r="L28" s="5"/>
      <c r="M28" s="5"/>
    </row>
    <row r="29" spans="1:13" ht="63.75">
      <c r="A29" s="86"/>
      <c r="B29" s="52" t="s">
        <v>42</v>
      </c>
      <c r="C29" s="8">
        <f>1586.1+126.6</f>
        <v>1712.6999999999998</v>
      </c>
      <c r="D29" s="8">
        <f>1586.1+217.1</f>
        <v>1803.1999999999998</v>
      </c>
      <c r="E29" s="8">
        <f>1586.1+217.1</f>
        <v>1803.1999999999998</v>
      </c>
      <c r="F29" s="5"/>
      <c r="G29" s="5"/>
      <c r="H29" s="5"/>
      <c r="I29" s="5"/>
      <c r="J29" s="5"/>
      <c r="K29" s="5"/>
      <c r="L29" s="5"/>
      <c r="M29" s="5"/>
    </row>
    <row r="30" spans="1:13" ht="92.25" customHeight="1">
      <c r="A30" s="86"/>
      <c r="B30" s="16" t="s">
        <v>48</v>
      </c>
      <c r="C30" s="8">
        <f>6868.3-385.7+385.7+880.2</f>
        <v>7748.5</v>
      </c>
      <c r="D30" s="8">
        <v>6868.3</v>
      </c>
      <c r="E30" s="8">
        <v>6868.3</v>
      </c>
      <c r="F30" s="5"/>
      <c r="G30" s="5"/>
      <c r="H30" s="5"/>
      <c r="I30" s="5"/>
      <c r="J30" s="5"/>
      <c r="K30" s="5"/>
      <c r="L30" s="5"/>
      <c r="M30" s="5"/>
    </row>
    <row r="31" spans="1:13" ht="77.25" customHeight="1">
      <c r="A31" s="86"/>
      <c r="B31" s="52" t="s">
        <v>43</v>
      </c>
      <c r="C31" s="8">
        <f>903.8-519</f>
        <v>384.79999999999995</v>
      </c>
      <c r="D31" s="8">
        <v>903.8</v>
      </c>
      <c r="E31" s="8">
        <v>903.8</v>
      </c>
      <c r="F31" s="5"/>
      <c r="G31" s="5"/>
      <c r="H31" s="5"/>
      <c r="I31" s="5"/>
      <c r="J31" s="5"/>
      <c r="K31" s="5"/>
      <c r="L31" s="5"/>
      <c r="M31" s="5"/>
    </row>
    <row r="32" spans="1:13" ht="140.25" customHeight="1">
      <c r="A32" s="86"/>
      <c r="B32" s="52" t="s">
        <v>44</v>
      </c>
      <c r="C32" s="8">
        <v>15062</v>
      </c>
      <c r="D32" s="8">
        <v>15062</v>
      </c>
      <c r="E32" s="8">
        <v>15062</v>
      </c>
      <c r="F32" s="5"/>
      <c r="G32" s="14"/>
      <c r="H32" s="14"/>
      <c r="I32" s="5"/>
      <c r="J32" s="5"/>
      <c r="K32" s="5"/>
      <c r="L32" s="5"/>
      <c r="M32" s="5"/>
    </row>
    <row r="33" spans="1:13" ht="93.75" customHeight="1">
      <c r="A33" s="86"/>
      <c r="B33" s="54" t="s">
        <v>46</v>
      </c>
      <c r="C33" s="8">
        <f>4764.2-1588.09</f>
        <v>3176.1099999999997</v>
      </c>
      <c r="D33" s="8">
        <v>0</v>
      </c>
      <c r="E33" s="8">
        <v>0</v>
      </c>
      <c r="F33" s="5"/>
      <c r="G33" s="14"/>
      <c r="H33" s="14"/>
      <c r="I33" s="5"/>
      <c r="J33" s="5"/>
      <c r="K33" s="5"/>
      <c r="L33" s="5"/>
      <c r="M33" s="5"/>
    </row>
    <row r="34" spans="1:13" ht="141" customHeight="1">
      <c r="A34" s="86"/>
      <c r="B34" s="52" t="s">
        <v>45</v>
      </c>
      <c r="C34" s="8">
        <f>12847.5+437.6</f>
        <v>13285.1</v>
      </c>
      <c r="D34" s="8">
        <f>12847.5+750.3+750.3</f>
        <v>14348.099999999999</v>
      </c>
      <c r="E34" s="8">
        <f>12847.5+750.3</f>
        <v>13597.8</v>
      </c>
      <c r="F34" s="5"/>
      <c r="G34" s="14"/>
      <c r="H34" s="14"/>
      <c r="I34" s="5"/>
      <c r="J34" s="5"/>
      <c r="K34" s="5"/>
      <c r="L34" s="5"/>
      <c r="M34" s="5"/>
    </row>
    <row r="35" spans="1:13" ht="31.5" customHeight="1">
      <c r="A35" s="86"/>
      <c r="B35" s="16" t="s">
        <v>47</v>
      </c>
      <c r="C35" s="8">
        <v>1908.7</v>
      </c>
      <c r="D35" s="8">
        <v>1908.7</v>
      </c>
      <c r="E35" s="8">
        <v>1908.7</v>
      </c>
      <c r="F35" s="5"/>
      <c r="G35" s="14"/>
      <c r="H35" s="14"/>
      <c r="I35" s="5"/>
      <c r="J35" s="5"/>
      <c r="K35" s="5"/>
      <c r="L35" s="5"/>
      <c r="M35" s="5"/>
    </row>
    <row r="36" spans="1:13" ht="41.25" customHeight="1">
      <c r="A36" s="56"/>
      <c r="B36" s="61" t="s">
        <v>49</v>
      </c>
      <c r="C36" s="8">
        <v>915</v>
      </c>
      <c r="D36" s="8">
        <v>1067.5</v>
      </c>
      <c r="E36" s="8">
        <v>1220</v>
      </c>
      <c r="F36" s="5"/>
      <c r="G36" s="14"/>
      <c r="H36" s="14"/>
      <c r="I36" s="5"/>
      <c r="J36" s="5"/>
      <c r="K36" s="5"/>
      <c r="L36" s="5"/>
      <c r="M36" s="5"/>
    </row>
    <row r="37" spans="1:13" ht="40.5" customHeight="1">
      <c r="A37" s="56"/>
      <c r="B37" s="62" t="s">
        <v>50</v>
      </c>
      <c r="C37" s="8">
        <v>600</v>
      </c>
      <c r="D37" s="8">
        <v>0</v>
      </c>
      <c r="E37" s="8">
        <v>0</v>
      </c>
      <c r="F37" s="5"/>
      <c r="G37" s="14"/>
      <c r="H37" s="14"/>
      <c r="I37" s="5"/>
      <c r="J37" s="5"/>
      <c r="K37" s="5"/>
      <c r="L37" s="5"/>
      <c r="M37" s="5"/>
    </row>
    <row r="38" spans="1:13" ht="87" customHeight="1">
      <c r="A38" s="65"/>
      <c r="B38" s="68" t="s">
        <v>58</v>
      </c>
      <c r="C38" s="8">
        <v>936.45</v>
      </c>
      <c r="D38" s="8">
        <v>2931.38</v>
      </c>
      <c r="E38" s="8">
        <v>1017.89</v>
      </c>
      <c r="F38" s="5"/>
      <c r="G38" s="14"/>
      <c r="H38" s="14"/>
      <c r="I38" s="5"/>
      <c r="J38" s="5"/>
      <c r="K38" s="5"/>
      <c r="L38" s="5"/>
      <c r="M38" s="5"/>
    </row>
    <row r="39" spans="1:13" ht="66" customHeight="1">
      <c r="A39" s="65"/>
      <c r="B39" s="68" t="s">
        <v>59</v>
      </c>
      <c r="C39" s="8">
        <v>0</v>
      </c>
      <c r="D39" s="8">
        <v>1930.84</v>
      </c>
      <c r="E39" s="8">
        <v>0</v>
      </c>
      <c r="F39" s="5"/>
      <c r="G39" s="14"/>
      <c r="H39" s="14"/>
      <c r="I39" s="5"/>
      <c r="J39" s="5"/>
      <c r="K39" s="5"/>
      <c r="L39" s="5"/>
      <c r="M39" s="5"/>
    </row>
    <row r="40" spans="1:13" ht="71.25" customHeight="1">
      <c r="A40" s="65"/>
      <c r="B40" s="68" t="s">
        <v>62</v>
      </c>
      <c r="C40" s="8">
        <v>676.76</v>
      </c>
      <c r="D40" s="8">
        <v>0</v>
      </c>
      <c r="E40" s="8">
        <v>0</v>
      </c>
      <c r="F40" s="5"/>
      <c r="G40" s="14"/>
      <c r="H40" s="14"/>
      <c r="I40" s="5"/>
      <c r="J40" s="5"/>
      <c r="K40" s="5"/>
      <c r="L40" s="5"/>
      <c r="M40" s="5"/>
    </row>
    <row r="41" spans="1:13" ht="53.25" customHeight="1">
      <c r="A41" s="69"/>
      <c r="B41" s="74" t="s">
        <v>74</v>
      </c>
      <c r="C41" s="8">
        <v>4624.7</v>
      </c>
      <c r="D41" s="8">
        <v>13874.1</v>
      </c>
      <c r="E41" s="8">
        <v>13874.1</v>
      </c>
      <c r="F41" s="5"/>
      <c r="G41" s="14"/>
      <c r="H41" s="14"/>
      <c r="I41" s="5"/>
      <c r="J41" s="5"/>
      <c r="K41" s="5"/>
      <c r="L41" s="5"/>
      <c r="M41" s="5"/>
    </row>
    <row r="42" spans="1:13" ht="50.25" customHeight="1">
      <c r="A42" s="69"/>
      <c r="B42" s="77" t="s">
        <v>75</v>
      </c>
      <c r="C42" s="8">
        <v>1466.86</v>
      </c>
      <c r="D42" s="8">
        <v>0</v>
      </c>
      <c r="E42" s="8">
        <v>0</v>
      </c>
      <c r="F42" s="5"/>
      <c r="G42" s="14"/>
      <c r="H42" s="14"/>
      <c r="I42" s="5"/>
      <c r="J42" s="5"/>
      <c r="K42" s="5"/>
      <c r="L42" s="5"/>
      <c r="M42" s="5"/>
    </row>
    <row r="43" spans="1:13" ht="51" customHeight="1">
      <c r="A43" s="69"/>
      <c r="B43" s="76" t="s">
        <v>76</v>
      </c>
      <c r="C43" s="8">
        <v>1148.4</v>
      </c>
      <c r="D43" s="8">
        <v>0</v>
      </c>
      <c r="E43" s="8">
        <v>0</v>
      </c>
      <c r="F43" s="5"/>
      <c r="G43" s="14"/>
      <c r="H43" s="14"/>
      <c r="I43" s="5"/>
      <c r="J43" s="5"/>
      <c r="K43" s="5"/>
      <c r="L43" s="5"/>
      <c r="M43" s="5"/>
    </row>
    <row r="44" spans="1:13" ht="38.25" customHeight="1">
      <c r="A44" s="69"/>
      <c r="B44" s="74" t="s">
        <v>77</v>
      </c>
      <c r="C44" s="8">
        <f>416.4-77.3</f>
        <v>339.09999999999997</v>
      </c>
      <c r="D44" s="8">
        <v>0</v>
      </c>
      <c r="E44" s="8">
        <v>0</v>
      </c>
      <c r="F44" s="5"/>
      <c r="G44" s="14"/>
      <c r="H44" s="14"/>
      <c r="I44" s="5"/>
      <c r="J44" s="5"/>
      <c r="K44" s="5"/>
      <c r="L44" s="5"/>
      <c r="M44" s="5"/>
    </row>
    <row r="45" spans="1:13" ht="106.5" customHeight="1">
      <c r="A45" s="80"/>
      <c r="B45" s="61" t="s">
        <v>86</v>
      </c>
      <c r="C45" s="8">
        <v>1611.09</v>
      </c>
      <c r="D45" s="8">
        <v>0</v>
      </c>
      <c r="E45" s="8">
        <v>0</v>
      </c>
      <c r="F45" s="5"/>
      <c r="G45" s="14"/>
      <c r="H45" s="14"/>
      <c r="I45" s="5"/>
      <c r="J45" s="5"/>
      <c r="K45" s="5"/>
      <c r="L45" s="5"/>
      <c r="M45" s="5"/>
    </row>
    <row r="46" spans="1:13" ht="81" customHeight="1">
      <c r="A46" s="69"/>
      <c r="B46" s="61" t="s">
        <v>87</v>
      </c>
      <c r="C46" s="8">
        <v>1219.53</v>
      </c>
      <c r="D46" s="8">
        <v>0</v>
      </c>
      <c r="E46" s="8">
        <v>0</v>
      </c>
      <c r="F46" s="5"/>
      <c r="G46" s="14"/>
      <c r="H46" s="14"/>
      <c r="I46" s="5"/>
      <c r="J46" s="5"/>
      <c r="K46" s="5"/>
      <c r="L46" s="5"/>
      <c r="M46" s="5"/>
    </row>
    <row r="47" spans="1:13" s="15" customFormat="1" ht="19.5" customHeight="1">
      <c r="A47" s="11"/>
      <c r="B47" s="12" t="s">
        <v>2</v>
      </c>
      <c r="C47" s="13">
        <f>C26+C27+C28+C29+C30+C31+C32+C34+C35+C33+C36+C37+C38+C39+C40+C41+C42+C43+C44+C46+C45</f>
        <v>186689.05000000002</v>
      </c>
      <c r="D47" s="13">
        <f>D26+D27+D28+D29+D30+D31+D32+D34+D35+D33+D36+D37+D38+D39+D40+D41+D42+D43+D44+D46+D45</f>
        <v>188831.62</v>
      </c>
      <c r="E47" s="13">
        <f>E26+E27+E28+E29+E30+E31+E32+E34+E35+E33+E36+E37+E38+E39+E40+E41+E42+E43+E44+E46+E45</f>
        <v>184389.49</v>
      </c>
      <c r="F47" s="5"/>
      <c r="G47" s="14"/>
      <c r="H47" s="14"/>
      <c r="I47" s="5"/>
      <c r="J47" s="5"/>
      <c r="K47" s="5"/>
      <c r="L47" s="5"/>
      <c r="M47" s="5"/>
    </row>
    <row r="48" spans="1:13" s="15" customFormat="1" ht="29.25" customHeight="1">
      <c r="A48" s="85" t="s">
        <v>18</v>
      </c>
      <c r="B48" s="57" t="s">
        <v>51</v>
      </c>
      <c r="C48" s="8">
        <f>181.1+29.7</f>
        <v>210.79999999999998</v>
      </c>
      <c r="D48" s="8">
        <f>181.1+29.7</f>
        <v>210.79999999999998</v>
      </c>
      <c r="E48" s="8">
        <v>210.8</v>
      </c>
      <c r="F48" s="5"/>
      <c r="G48" s="14"/>
      <c r="H48" s="14"/>
      <c r="I48" s="5"/>
      <c r="J48" s="5"/>
      <c r="K48" s="5"/>
      <c r="L48" s="5"/>
      <c r="M48" s="5"/>
    </row>
    <row r="49" spans="1:13" s="15" customFormat="1" ht="30" customHeight="1">
      <c r="A49" s="86"/>
      <c r="B49" s="57" t="s">
        <v>52</v>
      </c>
      <c r="C49" s="8">
        <v>41</v>
      </c>
      <c r="D49" s="8">
        <v>41</v>
      </c>
      <c r="E49" s="8">
        <v>0</v>
      </c>
      <c r="F49" s="5"/>
      <c r="G49" s="14"/>
      <c r="H49" s="14"/>
      <c r="I49" s="5"/>
      <c r="J49" s="5"/>
      <c r="K49" s="5"/>
      <c r="L49" s="5"/>
      <c r="M49" s="5"/>
    </row>
    <row r="50" spans="1:13" s="15" customFormat="1" ht="27.75" customHeight="1">
      <c r="A50" s="86"/>
      <c r="B50" s="55" t="s">
        <v>10</v>
      </c>
      <c r="C50" s="8">
        <v>149.8</v>
      </c>
      <c r="D50" s="8">
        <v>149.8</v>
      </c>
      <c r="E50" s="8">
        <v>149.8</v>
      </c>
      <c r="F50" s="5"/>
      <c r="G50" s="14"/>
      <c r="H50" s="14"/>
      <c r="I50" s="5"/>
      <c r="J50" s="5"/>
      <c r="K50" s="5"/>
      <c r="L50" s="5"/>
      <c r="M50" s="5"/>
    </row>
    <row r="51" spans="1:13" s="15" customFormat="1" ht="65.25" customHeight="1">
      <c r="A51" s="86"/>
      <c r="B51" s="68" t="s">
        <v>60</v>
      </c>
      <c r="C51" s="8">
        <v>593</v>
      </c>
      <c r="D51" s="8">
        <v>0</v>
      </c>
      <c r="E51" s="8">
        <v>1186</v>
      </c>
      <c r="F51" s="5"/>
      <c r="G51" s="14"/>
      <c r="H51" s="14"/>
      <c r="I51" s="5"/>
      <c r="J51" s="5"/>
      <c r="K51" s="5"/>
      <c r="L51" s="5"/>
      <c r="M51" s="5"/>
    </row>
    <row r="52" spans="1:13" s="15" customFormat="1" ht="90" customHeight="1">
      <c r="A52" s="86"/>
      <c r="B52" s="68" t="s">
        <v>61</v>
      </c>
      <c r="C52" s="8">
        <v>636</v>
      </c>
      <c r="D52" s="8">
        <v>0</v>
      </c>
      <c r="E52" s="8">
        <v>0</v>
      </c>
      <c r="F52" s="5"/>
      <c r="G52" s="14"/>
      <c r="H52" s="14"/>
      <c r="I52" s="5"/>
      <c r="J52" s="5"/>
      <c r="K52" s="5"/>
      <c r="L52" s="5"/>
      <c r="M52" s="5"/>
    </row>
    <row r="53" spans="1:13" s="15" customFormat="1" ht="27" customHeight="1">
      <c r="A53" s="86"/>
      <c r="B53" s="77" t="s">
        <v>71</v>
      </c>
      <c r="C53" s="8">
        <v>1000</v>
      </c>
      <c r="D53" s="8">
        <v>0</v>
      </c>
      <c r="E53" s="8">
        <v>0</v>
      </c>
      <c r="F53" s="5"/>
      <c r="G53" s="14"/>
      <c r="H53" s="14"/>
      <c r="I53" s="5"/>
      <c r="J53" s="5"/>
      <c r="K53" s="5"/>
      <c r="L53" s="5"/>
      <c r="M53" s="5"/>
    </row>
    <row r="54" spans="1:13" s="15" customFormat="1" ht="29.25" customHeight="1">
      <c r="A54" s="86"/>
      <c r="B54" s="76" t="s">
        <v>72</v>
      </c>
      <c r="C54" s="8">
        <v>3000</v>
      </c>
      <c r="D54" s="8">
        <v>3000</v>
      </c>
      <c r="E54" s="8">
        <v>0</v>
      </c>
      <c r="F54" s="5"/>
      <c r="G54" s="14"/>
      <c r="H54" s="14"/>
      <c r="I54" s="5"/>
      <c r="J54" s="5"/>
      <c r="K54" s="5"/>
      <c r="L54" s="5"/>
      <c r="M54" s="5"/>
    </row>
    <row r="55" spans="1:13" s="15" customFormat="1" ht="66" customHeight="1">
      <c r="A55" s="86"/>
      <c r="B55" s="76" t="s">
        <v>73</v>
      </c>
      <c r="C55" s="8">
        <v>365.6</v>
      </c>
      <c r="D55" s="8">
        <v>0</v>
      </c>
      <c r="E55" s="8">
        <v>0</v>
      </c>
      <c r="F55" s="5"/>
      <c r="G55" s="14"/>
      <c r="H55" s="14"/>
      <c r="I55" s="5"/>
      <c r="J55" s="5"/>
      <c r="K55" s="5"/>
      <c r="L55" s="5"/>
      <c r="M55" s="5"/>
    </row>
    <row r="56" spans="1:13" s="15" customFormat="1" ht="26.25" customHeight="1">
      <c r="A56" s="86"/>
      <c r="B56" s="74" t="s">
        <v>84</v>
      </c>
      <c r="C56" s="8">
        <v>150</v>
      </c>
      <c r="D56" s="8">
        <v>0</v>
      </c>
      <c r="E56" s="8">
        <v>0</v>
      </c>
      <c r="F56" s="5"/>
      <c r="G56" s="14"/>
      <c r="H56" s="14"/>
      <c r="I56" s="5"/>
      <c r="J56" s="5"/>
      <c r="K56" s="5"/>
      <c r="L56" s="5"/>
      <c r="M56" s="5"/>
    </row>
    <row r="57" spans="1:13" s="15" customFormat="1" ht="13.5">
      <c r="A57" s="87"/>
      <c r="B57" s="12" t="s">
        <v>2</v>
      </c>
      <c r="C57" s="13">
        <f>C48+C49+C50+C51+C52+C53+C54+C55+C56</f>
        <v>6146.200000000001</v>
      </c>
      <c r="D57" s="13">
        <f>D48+D49+D50+D51+D52+D53+D54+D55</f>
        <v>3401.6</v>
      </c>
      <c r="E57" s="13">
        <f>E48+E49+E50+E51+E52+E53+E54+E55</f>
        <v>1546.6</v>
      </c>
      <c r="F57" s="5"/>
      <c r="G57" s="14"/>
      <c r="H57" s="14"/>
      <c r="I57" s="5"/>
      <c r="J57" s="5"/>
      <c r="K57" s="5"/>
      <c r="L57" s="5"/>
      <c r="M57" s="5"/>
    </row>
    <row r="58" spans="1:13" s="18" customFormat="1" ht="52.5" customHeight="1">
      <c r="A58" s="82" t="s">
        <v>15</v>
      </c>
      <c r="B58" s="7" t="s">
        <v>53</v>
      </c>
      <c r="C58" s="8">
        <v>5593.7</v>
      </c>
      <c r="D58" s="8">
        <v>0</v>
      </c>
      <c r="E58" s="8">
        <v>0</v>
      </c>
      <c r="F58" s="17"/>
      <c r="G58" s="5"/>
      <c r="H58" s="5"/>
      <c r="I58" s="5"/>
      <c r="J58" s="5"/>
      <c r="K58" s="5"/>
      <c r="L58" s="5"/>
      <c r="M58" s="5"/>
    </row>
    <row r="59" spans="1:13" s="18" customFormat="1" ht="71.25" customHeight="1">
      <c r="A59" s="83"/>
      <c r="B59" s="57" t="s">
        <v>54</v>
      </c>
      <c r="C59" s="8">
        <v>7978.3</v>
      </c>
      <c r="D59" s="8">
        <v>6382.6</v>
      </c>
      <c r="E59" s="8">
        <v>6382.6</v>
      </c>
      <c r="F59" s="17"/>
      <c r="G59" s="5"/>
      <c r="H59" s="5"/>
      <c r="I59" s="5"/>
      <c r="J59" s="5"/>
      <c r="K59" s="5"/>
      <c r="L59" s="5"/>
      <c r="M59" s="5"/>
    </row>
    <row r="60" spans="1:13" s="18" customFormat="1" ht="52.5" customHeight="1">
      <c r="A60" s="83"/>
      <c r="B60" s="77" t="s">
        <v>78</v>
      </c>
      <c r="C60" s="8">
        <v>4479.2</v>
      </c>
      <c r="D60" s="8">
        <v>0</v>
      </c>
      <c r="E60" s="8">
        <v>0</v>
      </c>
      <c r="F60" s="17"/>
      <c r="G60" s="5"/>
      <c r="H60" s="5"/>
      <c r="I60" s="5"/>
      <c r="J60" s="5"/>
      <c r="K60" s="5"/>
      <c r="L60" s="5"/>
      <c r="M60" s="5"/>
    </row>
    <row r="61" spans="1:13" s="15" customFormat="1" ht="16.5" customHeight="1">
      <c r="A61" s="83"/>
      <c r="B61" s="12" t="s">
        <v>2</v>
      </c>
      <c r="C61" s="13">
        <f>C58+C59+C60</f>
        <v>18051.2</v>
      </c>
      <c r="D61" s="13">
        <f>D58+D59</f>
        <v>6382.6</v>
      </c>
      <c r="E61" s="13">
        <f>E58+E59</f>
        <v>6382.6</v>
      </c>
      <c r="F61" s="5"/>
      <c r="G61" s="5"/>
      <c r="H61" s="5"/>
      <c r="I61" s="5"/>
      <c r="J61" s="5"/>
      <c r="K61" s="5"/>
      <c r="L61" s="5"/>
      <c r="M61" s="5"/>
    </row>
    <row r="62" spans="1:13" s="22" customFormat="1" ht="27.75" customHeight="1">
      <c r="A62" s="84"/>
      <c r="B62" s="20" t="s">
        <v>3</v>
      </c>
      <c r="C62" s="21">
        <f>C25+C47+C61+C57</f>
        <v>247095.56000000006</v>
      </c>
      <c r="D62" s="21">
        <f>D25+D47+D61+D57</f>
        <v>205949.6</v>
      </c>
      <c r="E62" s="21">
        <f>E25+E47+E61+E57</f>
        <v>199685.9</v>
      </c>
      <c r="F62" s="5"/>
      <c r="G62" s="14"/>
      <c r="H62" s="5"/>
      <c r="I62" s="5"/>
      <c r="J62" s="5"/>
      <c r="K62" s="5"/>
      <c r="L62" s="5"/>
      <c r="M62" s="5"/>
    </row>
    <row r="63" spans="1:13" ht="67.5" customHeight="1">
      <c r="A63" s="85" t="s">
        <v>20</v>
      </c>
      <c r="B63" s="23" t="s">
        <v>4</v>
      </c>
      <c r="C63" s="8">
        <v>53.5</v>
      </c>
      <c r="D63" s="8">
        <v>50.6</v>
      </c>
      <c r="E63" s="8">
        <v>53.25</v>
      </c>
      <c r="F63" s="5"/>
      <c r="G63" s="25"/>
      <c r="H63" s="5"/>
      <c r="I63" s="5"/>
      <c r="J63" s="5"/>
      <c r="K63" s="5"/>
      <c r="L63" s="5"/>
      <c r="M63" s="5"/>
    </row>
    <row r="64" spans="1:13" ht="69.75" customHeight="1">
      <c r="A64" s="86"/>
      <c r="B64" s="16" t="s">
        <v>6</v>
      </c>
      <c r="C64" s="8">
        <v>0.77</v>
      </c>
      <c r="D64" s="8">
        <v>0.7</v>
      </c>
      <c r="E64" s="8">
        <v>0.7</v>
      </c>
      <c r="F64" s="5"/>
      <c r="G64" s="14"/>
      <c r="H64" s="14"/>
      <c r="I64" s="5"/>
      <c r="J64" s="5"/>
      <c r="K64" s="5"/>
      <c r="L64" s="5"/>
      <c r="M64" s="5"/>
    </row>
    <row r="65" spans="1:13" ht="27" customHeight="1">
      <c r="A65" s="56"/>
      <c r="B65" s="57" t="s">
        <v>55</v>
      </c>
      <c r="C65" s="8">
        <v>9.53</v>
      </c>
      <c r="D65" s="8">
        <v>13.342</v>
      </c>
      <c r="E65" s="8">
        <v>13.342</v>
      </c>
      <c r="F65" s="5"/>
      <c r="G65" s="14"/>
      <c r="H65" s="14"/>
      <c r="I65" s="5"/>
      <c r="J65" s="5"/>
      <c r="K65" s="5"/>
      <c r="L65" s="5"/>
      <c r="M65" s="5"/>
    </row>
    <row r="66" spans="1:13" ht="48.75" customHeight="1">
      <c r="A66" s="56"/>
      <c r="B66" s="57" t="s">
        <v>56</v>
      </c>
      <c r="C66" s="8">
        <v>226.937</v>
      </c>
      <c r="D66" s="8">
        <v>245.902</v>
      </c>
      <c r="E66" s="8">
        <v>245.902</v>
      </c>
      <c r="F66" s="5"/>
      <c r="G66" s="14"/>
      <c r="H66" s="14"/>
      <c r="I66" s="5"/>
      <c r="J66" s="5"/>
      <c r="K66" s="5"/>
      <c r="L66" s="5"/>
      <c r="M66" s="5"/>
    </row>
    <row r="67" spans="1:13" ht="67.5" customHeight="1">
      <c r="A67" s="65"/>
      <c r="B67" s="68" t="s">
        <v>63</v>
      </c>
      <c r="C67" s="8">
        <v>115.55</v>
      </c>
      <c r="D67" s="8">
        <v>115.55</v>
      </c>
      <c r="E67" s="8">
        <v>115.55</v>
      </c>
      <c r="F67" s="5"/>
      <c r="G67" s="14"/>
      <c r="H67" s="14"/>
      <c r="I67" s="5"/>
      <c r="J67" s="5"/>
      <c r="K67" s="5"/>
      <c r="L67" s="5"/>
      <c r="M67" s="5"/>
    </row>
    <row r="68" spans="1:13" ht="81" customHeight="1">
      <c r="A68" s="65"/>
      <c r="B68" s="68" t="s">
        <v>64</v>
      </c>
      <c r="C68" s="8">
        <v>0</v>
      </c>
      <c r="D68" s="8">
        <v>0</v>
      </c>
      <c r="E68" s="8">
        <v>131.95</v>
      </c>
      <c r="F68" s="5"/>
      <c r="G68" s="14"/>
      <c r="H68" s="14"/>
      <c r="I68" s="5"/>
      <c r="J68" s="5"/>
      <c r="K68" s="5"/>
      <c r="L68" s="5"/>
      <c r="M68" s="5"/>
    </row>
    <row r="69" spans="1:13" ht="52.5" customHeight="1">
      <c r="A69" s="69"/>
      <c r="B69" s="76" t="s">
        <v>82</v>
      </c>
      <c r="C69" s="8">
        <v>328.73</v>
      </c>
      <c r="D69" s="8">
        <v>0</v>
      </c>
      <c r="E69" s="8">
        <v>0</v>
      </c>
      <c r="F69" s="5"/>
      <c r="G69" s="14"/>
      <c r="H69" s="14"/>
      <c r="I69" s="5"/>
      <c r="J69" s="5"/>
      <c r="K69" s="5"/>
      <c r="L69" s="5"/>
      <c r="M69" s="5"/>
    </row>
    <row r="70" spans="1:13" ht="52.5" customHeight="1">
      <c r="A70" s="72"/>
      <c r="B70" s="77" t="s">
        <v>78</v>
      </c>
      <c r="C70" s="8">
        <v>264.8</v>
      </c>
      <c r="D70" s="8">
        <v>0</v>
      </c>
      <c r="E70" s="8">
        <v>0</v>
      </c>
      <c r="F70" s="5"/>
      <c r="G70" s="14"/>
      <c r="H70" s="14"/>
      <c r="I70" s="5"/>
      <c r="J70" s="5"/>
      <c r="K70" s="5"/>
      <c r="L70" s="5"/>
      <c r="M70" s="5"/>
    </row>
    <row r="71" spans="1:13" ht="30" customHeight="1">
      <c r="A71" s="78"/>
      <c r="B71" s="74" t="s">
        <v>84</v>
      </c>
      <c r="C71" s="8">
        <v>20.58</v>
      </c>
      <c r="D71" s="8">
        <v>0</v>
      </c>
      <c r="E71" s="8">
        <v>0</v>
      </c>
      <c r="F71" s="5"/>
      <c r="G71" s="14"/>
      <c r="H71" s="14"/>
      <c r="I71" s="5"/>
      <c r="J71" s="5"/>
      <c r="K71" s="5"/>
      <c r="L71" s="5"/>
      <c r="M71" s="5"/>
    </row>
    <row r="72" spans="1:13" s="15" customFormat="1" ht="13.5">
      <c r="A72" s="24"/>
      <c r="B72" s="12" t="s">
        <v>2</v>
      </c>
      <c r="C72" s="13">
        <f>SUM(C63:C64)+C65+C66+C67+C68+C69+C70+C71</f>
        <v>1020.397</v>
      </c>
      <c r="D72" s="13">
        <f>SUM(D63:D64)+D65+D66+D67+D68</f>
        <v>426.094</v>
      </c>
      <c r="E72" s="13">
        <f>SUM(E63:E64)+E65+E66+E67+E68</f>
        <v>560.694</v>
      </c>
      <c r="F72" s="5"/>
      <c r="G72" s="14"/>
      <c r="H72" s="14"/>
      <c r="I72" s="5"/>
      <c r="J72" s="5"/>
      <c r="K72" s="5"/>
      <c r="L72" s="5"/>
      <c r="M72" s="5"/>
    </row>
    <row r="73" spans="1:13" ht="63.75">
      <c r="A73" s="85" t="s">
        <v>21</v>
      </c>
      <c r="B73" s="23" t="s">
        <v>4</v>
      </c>
      <c r="C73" s="8">
        <v>88.76</v>
      </c>
      <c r="D73" s="8">
        <v>83.56</v>
      </c>
      <c r="E73" s="8">
        <v>86.21</v>
      </c>
      <c r="F73" s="5"/>
      <c r="G73" s="5"/>
      <c r="H73" s="5"/>
      <c r="I73" s="5"/>
      <c r="J73" s="5"/>
      <c r="K73" s="5"/>
      <c r="L73" s="5"/>
      <c r="M73" s="5"/>
    </row>
    <row r="74" spans="1:13" ht="63" customHeight="1">
      <c r="A74" s="86"/>
      <c r="B74" s="57" t="s">
        <v>6</v>
      </c>
      <c r="C74" s="8">
        <v>2.41</v>
      </c>
      <c r="D74" s="8">
        <v>2.2</v>
      </c>
      <c r="E74" s="8">
        <v>2.2</v>
      </c>
      <c r="F74" s="5"/>
      <c r="G74" s="14"/>
      <c r="H74" s="14"/>
      <c r="I74" s="5"/>
      <c r="J74" s="5"/>
      <c r="K74" s="5"/>
      <c r="L74" s="5"/>
      <c r="M74" s="5"/>
    </row>
    <row r="75" spans="1:13" ht="31.5" customHeight="1">
      <c r="A75" s="56"/>
      <c r="B75" s="57" t="s">
        <v>55</v>
      </c>
      <c r="C75" s="8">
        <v>31.287</v>
      </c>
      <c r="D75" s="8">
        <v>43.802</v>
      </c>
      <c r="E75" s="8">
        <v>43.802</v>
      </c>
      <c r="F75" s="5"/>
      <c r="G75" s="14"/>
      <c r="H75" s="14"/>
      <c r="I75" s="5"/>
      <c r="J75" s="5"/>
      <c r="K75" s="5"/>
      <c r="L75" s="5"/>
      <c r="M75" s="5"/>
    </row>
    <row r="76" spans="1:13" ht="43.5" customHeight="1">
      <c r="A76" s="56"/>
      <c r="B76" s="57" t="s">
        <v>56</v>
      </c>
      <c r="C76" s="8">
        <v>500.825</v>
      </c>
      <c r="D76" s="8">
        <v>542.681</v>
      </c>
      <c r="E76" s="8">
        <v>542.681</v>
      </c>
      <c r="F76" s="5"/>
      <c r="G76" s="14"/>
      <c r="H76" s="14"/>
      <c r="I76" s="5"/>
      <c r="J76" s="5"/>
      <c r="K76" s="5"/>
      <c r="L76" s="5"/>
      <c r="M76" s="5"/>
    </row>
    <row r="77" spans="1:13" ht="70.5" customHeight="1">
      <c r="A77" s="65"/>
      <c r="B77" s="68" t="s">
        <v>63</v>
      </c>
      <c r="C77" s="8">
        <v>255.01</v>
      </c>
      <c r="D77" s="8">
        <v>255.01</v>
      </c>
      <c r="E77" s="8">
        <v>570.22</v>
      </c>
      <c r="F77" s="5"/>
      <c r="G77" s="14"/>
      <c r="H77" s="14"/>
      <c r="I77" s="5"/>
      <c r="J77" s="5"/>
      <c r="K77" s="5"/>
      <c r="L77" s="5"/>
      <c r="M77" s="5"/>
    </row>
    <row r="78" spans="1:13" ht="51.75" customHeight="1">
      <c r="A78" s="69"/>
      <c r="B78" s="76" t="s">
        <v>82</v>
      </c>
      <c r="C78" s="8">
        <v>518.3</v>
      </c>
      <c r="D78" s="8">
        <v>0</v>
      </c>
      <c r="E78" s="8">
        <v>0</v>
      </c>
      <c r="F78" s="5"/>
      <c r="G78" s="14"/>
      <c r="H78" s="14"/>
      <c r="I78" s="5"/>
      <c r="J78" s="5"/>
      <c r="K78" s="5"/>
      <c r="L78" s="5"/>
      <c r="M78" s="5"/>
    </row>
    <row r="79" spans="1:13" ht="51.75" customHeight="1">
      <c r="A79" s="72"/>
      <c r="B79" s="77" t="s">
        <v>78</v>
      </c>
      <c r="C79" s="8">
        <v>193.2</v>
      </c>
      <c r="D79" s="8">
        <v>0</v>
      </c>
      <c r="E79" s="8">
        <v>0</v>
      </c>
      <c r="F79" s="5"/>
      <c r="G79" s="14"/>
      <c r="H79" s="14"/>
      <c r="I79" s="5"/>
      <c r="J79" s="5"/>
      <c r="K79" s="5"/>
      <c r="L79" s="5"/>
      <c r="M79" s="5"/>
    </row>
    <row r="80" spans="1:13" ht="29.25" customHeight="1">
      <c r="A80" s="78"/>
      <c r="B80" s="74" t="s">
        <v>84</v>
      </c>
      <c r="C80" s="8">
        <v>31.59</v>
      </c>
      <c r="D80" s="8">
        <v>0</v>
      </c>
      <c r="E80" s="8">
        <v>0</v>
      </c>
      <c r="F80" s="5"/>
      <c r="G80" s="14"/>
      <c r="H80" s="14"/>
      <c r="I80" s="5"/>
      <c r="J80" s="5"/>
      <c r="K80" s="5"/>
      <c r="L80" s="5"/>
      <c r="M80" s="5"/>
    </row>
    <row r="81" spans="1:13" s="15" customFormat="1" ht="13.5">
      <c r="A81" s="26"/>
      <c r="B81" s="11" t="s">
        <v>2</v>
      </c>
      <c r="C81" s="13">
        <f>C73+C74+C75+C76+C77+C78+C79+C80</f>
        <v>1621.3819999999998</v>
      </c>
      <c r="D81" s="13">
        <f>D73+D74+D75+D76+D77</f>
        <v>927.253</v>
      </c>
      <c r="E81" s="13">
        <f>E73+E74+E75+E76+E77</f>
        <v>1245.113</v>
      </c>
      <c r="F81" s="5"/>
      <c r="G81" s="14"/>
      <c r="H81" s="14"/>
      <c r="I81" s="5"/>
      <c r="J81" s="5"/>
      <c r="K81" s="5"/>
      <c r="L81" s="5"/>
      <c r="M81" s="5"/>
    </row>
    <row r="82" spans="1:13" ht="63.75">
      <c r="A82" s="85" t="s">
        <v>22</v>
      </c>
      <c r="B82" s="23" t="s">
        <v>4</v>
      </c>
      <c r="C82" s="8">
        <v>88.76</v>
      </c>
      <c r="D82" s="8">
        <v>83.56</v>
      </c>
      <c r="E82" s="8">
        <v>86.21</v>
      </c>
      <c r="F82" s="5"/>
      <c r="G82" s="5"/>
      <c r="H82" s="5"/>
      <c r="I82" s="5"/>
      <c r="J82" s="5"/>
      <c r="K82" s="5"/>
      <c r="L82" s="5"/>
      <c r="M82" s="5"/>
    </row>
    <row r="83" spans="1:13" ht="63.75">
      <c r="A83" s="86"/>
      <c r="B83" s="57" t="s">
        <v>6</v>
      </c>
      <c r="C83" s="8">
        <v>2.52</v>
      </c>
      <c r="D83" s="8">
        <v>2.3</v>
      </c>
      <c r="E83" s="8">
        <v>2.3</v>
      </c>
      <c r="F83" s="5"/>
      <c r="G83" s="5"/>
      <c r="H83" s="5"/>
      <c r="I83" s="5"/>
      <c r="J83" s="5"/>
      <c r="K83" s="5"/>
      <c r="L83" s="5"/>
      <c r="M83" s="5"/>
    </row>
    <row r="84" spans="1:13" ht="25.5">
      <c r="A84" s="56"/>
      <c r="B84" s="57" t="s">
        <v>55</v>
      </c>
      <c r="C84" s="8">
        <v>35.36</v>
      </c>
      <c r="D84" s="8">
        <v>49.505</v>
      </c>
      <c r="E84" s="8">
        <v>49.505</v>
      </c>
      <c r="F84" s="5"/>
      <c r="G84" s="5"/>
      <c r="H84" s="5"/>
      <c r="I84" s="5"/>
      <c r="J84" s="5"/>
      <c r="K84" s="5"/>
      <c r="L84" s="5"/>
      <c r="M84" s="5"/>
    </row>
    <row r="85" spans="1:13" ht="38.25">
      <c r="A85" s="56"/>
      <c r="B85" s="57" t="s">
        <v>56</v>
      </c>
      <c r="C85" s="8">
        <v>356.056</v>
      </c>
      <c r="D85" s="8">
        <v>385.812</v>
      </c>
      <c r="E85" s="8">
        <v>385.812</v>
      </c>
      <c r="F85" s="5"/>
      <c r="G85" s="5"/>
      <c r="H85" s="5"/>
      <c r="I85" s="5"/>
      <c r="J85" s="5"/>
      <c r="K85" s="5"/>
      <c r="L85" s="5"/>
      <c r="M85" s="5"/>
    </row>
    <row r="86" spans="1:13" ht="63.75">
      <c r="A86" s="65"/>
      <c r="B86" s="68" t="s">
        <v>63</v>
      </c>
      <c r="C86" s="8">
        <v>181.3</v>
      </c>
      <c r="D86" s="8">
        <v>181.3</v>
      </c>
      <c r="E86" s="8">
        <v>181.3</v>
      </c>
      <c r="F86" s="5"/>
      <c r="G86" s="5"/>
      <c r="H86" s="5"/>
      <c r="I86" s="5"/>
      <c r="J86" s="5"/>
      <c r="K86" s="5"/>
      <c r="L86" s="5"/>
      <c r="M86" s="5"/>
    </row>
    <row r="87" spans="1:13" ht="76.5">
      <c r="A87" s="65"/>
      <c r="B87" s="68" t="s">
        <v>64</v>
      </c>
      <c r="C87" s="8">
        <v>0</v>
      </c>
      <c r="D87" s="8">
        <v>42</v>
      </c>
      <c r="E87" s="8">
        <v>0</v>
      </c>
      <c r="F87" s="5"/>
      <c r="G87" s="5"/>
      <c r="H87" s="5"/>
      <c r="I87" s="5"/>
      <c r="J87" s="5"/>
      <c r="K87" s="5"/>
      <c r="L87" s="5"/>
      <c r="M87" s="5"/>
    </row>
    <row r="88" spans="1:13" ht="76.5">
      <c r="A88" s="65"/>
      <c r="B88" s="68" t="s">
        <v>65</v>
      </c>
      <c r="C88" s="8">
        <v>24.59</v>
      </c>
      <c r="D88" s="8">
        <v>24.59</v>
      </c>
      <c r="E88" s="8">
        <v>24.59</v>
      </c>
      <c r="F88" s="5"/>
      <c r="G88" s="5"/>
      <c r="H88" s="5"/>
      <c r="I88" s="5"/>
      <c r="J88" s="5"/>
      <c r="K88" s="5"/>
      <c r="L88" s="5"/>
      <c r="M88" s="5"/>
    </row>
    <row r="89" spans="1:13" ht="51">
      <c r="A89" s="72"/>
      <c r="B89" s="77" t="s">
        <v>78</v>
      </c>
      <c r="C89" s="8">
        <v>245.2</v>
      </c>
      <c r="D89" s="8">
        <v>0</v>
      </c>
      <c r="E89" s="8">
        <v>0</v>
      </c>
      <c r="F89" s="5"/>
      <c r="G89" s="5"/>
      <c r="H89" s="5"/>
      <c r="I89" s="5"/>
      <c r="J89" s="5"/>
      <c r="K89" s="5"/>
      <c r="L89" s="5"/>
      <c r="M89" s="5"/>
    </row>
    <row r="90" spans="1:13" ht="25.5">
      <c r="A90" s="78"/>
      <c r="B90" s="74" t="s">
        <v>84</v>
      </c>
      <c r="C90" s="8">
        <v>103.85</v>
      </c>
      <c r="D90" s="8">
        <v>0</v>
      </c>
      <c r="E90" s="8">
        <v>0</v>
      </c>
      <c r="F90" s="5"/>
      <c r="G90" s="5"/>
      <c r="H90" s="5"/>
      <c r="I90" s="5"/>
      <c r="J90" s="5"/>
      <c r="K90" s="5"/>
      <c r="L90" s="5"/>
      <c r="M90" s="5"/>
    </row>
    <row r="91" spans="1:13" s="15" customFormat="1" ht="13.5">
      <c r="A91" s="26"/>
      <c r="B91" s="11" t="s">
        <v>2</v>
      </c>
      <c r="C91" s="13">
        <f>SUM(C82:C85)+C86+C87+C88+C89+C90</f>
        <v>1037.636</v>
      </c>
      <c r="D91" s="13">
        <f>SUM(D82:D85)+D86+D87+D88</f>
        <v>769.0670000000001</v>
      </c>
      <c r="E91" s="13">
        <f>SUM(E82:E85)+E86+E87+E88</f>
        <v>729.717</v>
      </c>
      <c r="F91" s="5"/>
      <c r="G91" s="14"/>
      <c r="H91" s="14"/>
      <c r="I91" s="5"/>
      <c r="J91" s="5"/>
      <c r="K91" s="5"/>
      <c r="L91" s="5"/>
      <c r="M91" s="5"/>
    </row>
    <row r="92" spans="1:13" ht="70.5" customHeight="1">
      <c r="A92" s="85" t="s">
        <v>23</v>
      </c>
      <c r="B92" s="23" t="s">
        <v>4</v>
      </c>
      <c r="C92" s="8">
        <v>53.5</v>
      </c>
      <c r="D92" s="8">
        <v>50.6</v>
      </c>
      <c r="E92" s="8">
        <v>53.25</v>
      </c>
      <c r="F92" s="5"/>
      <c r="G92" s="5"/>
      <c r="H92" s="5"/>
      <c r="I92" s="5"/>
      <c r="J92" s="5"/>
      <c r="K92" s="5"/>
      <c r="L92" s="5"/>
      <c r="M92" s="5"/>
    </row>
    <row r="93" spans="1:13" ht="67.5" customHeight="1">
      <c r="A93" s="86"/>
      <c r="B93" s="57" t="s">
        <v>6</v>
      </c>
      <c r="C93" s="8">
        <v>1.21</v>
      </c>
      <c r="D93" s="8">
        <v>1.1</v>
      </c>
      <c r="E93" s="8">
        <v>1.1</v>
      </c>
      <c r="F93" s="5"/>
      <c r="G93" s="5"/>
      <c r="H93" s="5"/>
      <c r="I93" s="5"/>
      <c r="J93" s="5"/>
      <c r="K93" s="5"/>
      <c r="L93" s="5"/>
      <c r="M93" s="5"/>
    </row>
    <row r="94" spans="1:13" ht="27" customHeight="1">
      <c r="A94" s="86"/>
      <c r="B94" s="57" t="s">
        <v>55</v>
      </c>
      <c r="C94" s="8">
        <v>15.903</v>
      </c>
      <c r="D94" s="8">
        <v>22.264</v>
      </c>
      <c r="E94" s="8">
        <v>22.264</v>
      </c>
      <c r="F94" s="5"/>
      <c r="G94" s="5"/>
      <c r="H94" s="5"/>
      <c r="I94" s="5"/>
      <c r="J94" s="5"/>
      <c r="K94" s="5"/>
      <c r="L94" s="5"/>
      <c r="M94" s="5"/>
    </row>
    <row r="95" spans="1:13" ht="42.75" customHeight="1">
      <c r="A95" s="87"/>
      <c r="B95" s="57" t="s">
        <v>56</v>
      </c>
      <c r="C95" s="8">
        <v>316.928</v>
      </c>
      <c r="D95" s="8">
        <v>343.415</v>
      </c>
      <c r="E95" s="8">
        <v>343.415</v>
      </c>
      <c r="F95" s="5"/>
      <c r="G95" s="5"/>
      <c r="H95" s="5"/>
      <c r="I95" s="5"/>
      <c r="J95" s="5"/>
      <c r="K95" s="5"/>
      <c r="L95" s="5"/>
      <c r="M95" s="5"/>
    </row>
    <row r="96" spans="1:13" ht="61.5" customHeight="1">
      <c r="A96" s="66"/>
      <c r="B96" s="68" t="s">
        <v>63</v>
      </c>
      <c r="C96" s="8">
        <v>161.38</v>
      </c>
      <c r="D96" s="8">
        <v>161.38</v>
      </c>
      <c r="E96" s="8">
        <v>161.38</v>
      </c>
      <c r="F96" s="5"/>
      <c r="G96" s="5"/>
      <c r="H96" s="5"/>
      <c r="I96" s="5"/>
      <c r="J96" s="5"/>
      <c r="K96" s="5"/>
      <c r="L96" s="5"/>
      <c r="M96" s="5"/>
    </row>
    <row r="97" spans="1:13" ht="51" customHeight="1">
      <c r="A97" s="70"/>
      <c r="B97" s="76" t="s">
        <v>82</v>
      </c>
      <c r="C97" s="8">
        <v>582.15</v>
      </c>
      <c r="D97" s="8">
        <v>0</v>
      </c>
      <c r="E97" s="8">
        <v>0</v>
      </c>
      <c r="F97" s="5"/>
      <c r="G97" s="5"/>
      <c r="H97" s="5"/>
      <c r="I97" s="5"/>
      <c r="J97" s="5"/>
      <c r="K97" s="5"/>
      <c r="L97" s="5"/>
      <c r="M97" s="5"/>
    </row>
    <row r="98" spans="1:13" ht="51" customHeight="1">
      <c r="A98" s="73"/>
      <c r="B98" s="77" t="s">
        <v>78</v>
      </c>
      <c r="C98" s="8">
        <v>193.2</v>
      </c>
      <c r="D98" s="8">
        <v>0</v>
      </c>
      <c r="E98" s="8">
        <v>0</v>
      </c>
      <c r="F98" s="5"/>
      <c r="G98" s="5"/>
      <c r="H98" s="5"/>
      <c r="I98" s="5"/>
      <c r="J98" s="5"/>
      <c r="K98" s="5"/>
      <c r="L98" s="5"/>
      <c r="M98" s="5"/>
    </row>
    <row r="99" spans="1:13" ht="29.25" customHeight="1">
      <c r="A99" s="79"/>
      <c r="B99" s="74" t="s">
        <v>84</v>
      </c>
      <c r="C99" s="8">
        <v>33.03</v>
      </c>
      <c r="D99" s="8">
        <v>0</v>
      </c>
      <c r="E99" s="8">
        <v>0</v>
      </c>
      <c r="F99" s="5"/>
      <c r="G99" s="5"/>
      <c r="H99" s="5"/>
      <c r="I99" s="5"/>
      <c r="J99" s="5"/>
      <c r="K99" s="5"/>
      <c r="L99" s="5"/>
      <c r="M99" s="5"/>
    </row>
    <row r="100" spans="1:13" s="15" customFormat="1" ht="13.5">
      <c r="A100" s="26"/>
      <c r="B100" s="12" t="s">
        <v>2</v>
      </c>
      <c r="C100" s="13">
        <f>SUM(C92:C95)+C96+C97+C98+C99</f>
        <v>1357.301</v>
      </c>
      <c r="D100" s="13">
        <f>SUM(D92:D95)+D96</f>
        <v>578.759</v>
      </c>
      <c r="E100" s="13">
        <f>SUM(E92:E95)+E96</f>
        <v>581.409</v>
      </c>
      <c r="F100" s="5"/>
      <c r="G100" s="14"/>
      <c r="H100" s="14"/>
      <c r="I100" s="5"/>
      <c r="J100" s="5"/>
      <c r="K100" s="5"/>
      <c r="L100" s="5"/>
      <c r="M100" s="5"/>
    </row>
    <row r="101" spans="1:13" ht="63.75">
      <c r="A101" s="85" t="s">
        <v>24</v>
      </c>
      <c r="B101" s="23" t="s">
        <v>4</v>
      </c>
      <c r="C101" s="8">
        <v>161.05</v>
      </c>
      <c r="D101" s="8">
        <v>151.15</v>
      </c>
      <c r="E101" s="8">
        <v>153.8</v>
      </c>
      <c r="F101" s="5"/>
      <c r="G101" s="5"/>
      <c r="H101" s="5"/>
      <c r="I101" s="5"/>
      <c r="J101" s="5"/>
      <c r="K101" s="5"/>
      <c r="L101" s="5"/>
      <c r="M101" s="5"/>
    </row>
    <row r="102" spans="1:13" ht="69" customHeight="1">
      <c r="A102" s="86"/>
      <c r="B102" s="57" t="s">
        <v>6</v>
      </c>
      <c r="C102" s="8">
        <v>5.37</v>
      </c>
      <c r="D102" s="8">
        <v>4.9</v>
      </c>
      <c r="E102" s="8">
        <v>4.9</v>
      </c>
      <c r="F102" s="5"/>
      <c r="G102" s="5"/>
      <c r="H102" s="5"/>
      <c r="I102" s="5"/>
      <c r="J102" s="5"/>
      <c r="K102" s="5"/>
      <c r="L102" s="5"/>
      <c r="M102" s="5"/>
    </row>
    <row r="103" spans="1:13" ht="29.25" customHeight="1">
      <c r="A103" s="56"/>
      <c r="B103" s="57" t="s">
        <v>55</v>
      </c>
      <c r="C103" s="8">
        <f>73.244-0.09</f>
        <v>73.154</v>
      </c>
      <c r="D103" s="8">
        <f>102.545+0.04</f>
        <v>102.58500000000001</v>
      </c>
      <c r="E103" s="8">
        <f>102.545+0.04</f>
        <v>102.58500000000001</v>
      </c>
      <c r="F103" s="5"/>
      <c r="G103" s="5"/>
      <c r="H103" s="5"/>
      <c r="I103" s="5"/>
      <c r="J103" s="5"/>
      <c r="K103" s="5"/>
      <c r="L103" s="5"/>
      <c r="M103" s="5"/>
    </row>
    <row r="104" spans="1:13" ht="41.25" customHeight="1">
      <c r="A104" s="56"/>
      <c r="B104" s="57" t="s">
        <v>56</v>
      </c>
      <c r="C104" s="8">
        <v>599.425</v>
      </c>
      <c r="D104" s="8">
        <v>649.521</v>
      </c>
      <c r="E104" s="8">
        <v>649.521</v>
      </c>
      <c r="F104" s="5"/>
      <c r="G104" s="5"/>
      <c r="H104" s="5"/>
      <c r="I104" s="5"/>
      <c r="J104" s="5"/>
      <c r="K104" s="5"/>
      <c r="L104" s="5"/>
      <c r="M104" s="5"/>
    </row>
    <row r="105" spans="1:13" ht="66" customHeight="1">
      <c r="A105" s="65"/>
      <c r="B105" s="68" t="s">
        <v>63</v>
      </c>
      <c r="C105" s="8">
        <v>305.22</v>
      </c>
      <c r="D105" s="8">
        <v>435.12</v>
      </c>
      <c r="E105" s="8">
        <v>570.22</v>
      </c>
      <c r="F105" s="5"/>
      <c r="G105" s="5"/>
      <c r="H105" s="5"/>
      <c r="I105" s="5"/>
      <c r="J105" s="5"/>
      <c r="K105" s="5"/>
      <c r="L105" s="5"/>
      <c r="M105" s="5"/>
    </row>
    <row r="106" spans="1:13" ht="76.5" customHeight="1">
      <c r="A106" s="65"/>
      <c r="B106" s="68" t="s">
        <v>64</v>
      </c>
      <c r="C106" s="8">
        <v>0</v>
      </c>
      <c r="D106" s="8">
        <v>42</v>
      </c>
      <c r="E106" s="8">
        <v>0</v>
      </c>
      <c r="F106" s="5"/>
      <c r="G106" s="5"/>
      <c r="H106" s="5"/>
      <c r="I106" s="5"/>
      <c r="J106" s="5"/>
      <c r="K106" s="5"/>
      <c r="L106" s="5"/>
      <c r="M106" s="5"/>
    </row>
    <row r="107" spans="1:13" ht="51" customHeight="1">
      <c r="A107" s="69"/>
      <c r="B107" s="76" t="s">
        <v>82</v>
      </c>
      <c r="C107" s="8">
        <v>502.54</v>
      </c>
      <c r="D107" s="8">
        <v>0</v>
      </c>
      <c r="E107" s="8">
        <v>0</v>
      </c>
      <c r="F107" s="5"/>
      <c r="G107" s="5"/>
      <c r="H107" s="5"/>
      <c r="I107" s="5"/>
      <c r="J107" s="5"/>
      <c r="K107" s="5"/>
      <c r="L107" s="5"/>
      <c r="M107" s="5"/>
    </row>
    <row r="108" spans="1:13" ht="51" customHeight="1">
      <c r="A108" s="72"/>
      <c r="B108" s="77" t="s">
        <v>78</v>
      </c>
      <c r="C108" s="8">
        <v>349.1</v>
      </c>
      <c r="D108" s="8">
        <v>0</v>
      </c>
      <c r="E108" s="8">
        <v>0</v>
      </c>
      <c r="F108" s="5"/>
      <c r="G108" s="5"/>
      <c r="H108" s="5"/>
      <c r="I108" s="5"/>
      <c r="J108" s="5"/>
      <c r="K108" s="5"/>
      <c r="L108" s="5"/>
      <c r="M108" s="5"/>
    </row>
    <row r="109" spans="1:13" ht="26.25" customHeight="1">
      <c r="A109" s="78"/>
      <c r="B109" s="74" t="s">
        <v>84</v>
      </c>
      <c r="C109" s="8">
        <v>53.6</v>
      </c>
      <c r="D109" s="8">
        <v>0</v>
      </c>
      <c r="E109" s="8">
        <v>0</v>
      </c>
      <c r="F109" s="5"/>
      <c r="G109" s="5"/>
      <c r="H109" s="5"/>
      <c r="I109" s="5"/>
      <c r="J109" s="5"/>
      <c r="K109" s="5"/>
      <c r="L109" s="5"/>
      <c r="M109" s="5"/>
    </row>
    <row r="110" spans="1:13" s="15" customFormat="1" ht="13.5">
      <c r="A110" s="26"/>
      <c r="B110" s="12" t="s">
        <v>2</v>
      </c>
      <c r="C110" s="13">
        <f>C101+C102+C103+C104+C105+C106+C107+C108+C109</f>
        <v>2049.459</v>
      </c>
      <c r="D110" s="13">
        <f>D101+D102+D103+D104+D105+D106</f>
        <v>1385.2759999999998</v>
      </c>
      <c r="E110" s="13">
        <f>E101+E102+E103+E104+E105+E106</f>
        <v>1481.026</v>
      </c>
      <c r="F110" s="5"/>
      <c r="G110" s="14"/>
      <c r="H110" s="14"/>
      <c r="I110" s="5"/>
      <c r="J110" s="5"/>
      <c r="K110" s="5"/>
      <c r="L110" s="5"/>
      <c r="M110" s="5"/>
    </row>
    <row r="111" spans="1:13" ht="64.5" customHeight="1">
      <c r="A111" s="85" t="s">
        <v>25</v>
      </c>
      <c r="B111" s="23" t="s">
        <v>4</v>
      </c>
      <c r="C111" s="8">
        <v>356.26</v>
      </c>
      <c r="D111" s="8">
        <v>333.46</v>
      </c>
      <c r="E111" s="8">
        <v>336.15</v>
      </c>
      <c r="F111" s="5"/>
      <c r="G111" s="5"/>
      <c r="H111" s="5"/>
      <c r="I111" s="5"/>
      <c r="J111" s="5"/>
      <c r="K111" s="5"/>
      <c r="L111" s="5"/>
      <c r="M111" s="5"/>
    </row>
    <row r="112" spans="1:13" ht="67.5" customHeight="1">
      <c r="A112" s="86"/>
      <c r="B112" s="57" t="s">
        <v>6</v>
      </c>
      <c r="C112" s="8">
        <v>13.59</v>
      </c>
      <c r="D112" s="8">
        <v>12.4</v>
      </c>
      <c r="E112" s="8">
        <v>12.4</v>
      </c>
      <c r="F112" s="5"/>
      <c r="G112" s="14"/>
      <c r="H112" s="14"/>
      <c r="I112" s="5"/>
      <c r="J112" s="5"/>
      <c r="K112" s="5"/>
      <c r="L112" s="5"/>
      <c r="M112" s="5"/>
    </row>
    <row r="113" spans="1:13" ht="27" customHeight="1">
      <c r="A113" s="56"/>
      <c r="B113" s="57" t="s">
        <v>55</v>
      </c>
      <c r="C113" s="8">
        <v>170.877</v>
      </c>
      <c r="D113" s="8">
        <v>239.062</v>
      </c>
      <c r="E113" s="8">
        <v>239.062</v>
      </c>
      <c r="F113" s="5"/>
      <c r="G113" s="14"/>
      <c r="H113" s="14"/>
      <c r="I113" s="5"/>
      <c r="J113" s="5"/>
      <c r="K113" s="5"/>
      <c r="L113" s="5"/>
      <c r="M113" s="5"/>
    </row>
    <row r="114" spans="1:13" ht="41.25" customHeight="1">
      <c r="A114" s="56"/>
      <c r="B114" s="57" t="s">
        <v>56</v>
      </c>
      <c r="C114" s="8">
        <v>1369.496</v>
      </c>
      <c r="D114" s="8">
        <v>1483.898</v>
      </c>
      <c r="E114" s="8">
        <v>1483.898</v>
      </c>
      <c r="F114" s="5"/>
      <c r="G114" s="14"/>
      <c r="H114" s="14"/>
      <c r="I114" s="5"/>
      <c r="J114" s="5"/>
      <c r="K114" s="5"/>
      <c r="L114" s="5"/>
      <c r="M114" s="5"/>
    </row>
    <row r="115" spans="1:13" ht="64.5" customHeight="1">
      <c r="A115" s="65"/>
      <c r="B115" s="68" t="s">
        <v>63</v>
      </c>
      <c r="C115" s="8">
        <v>1642.8</v>
      </c>
      <c r="D115" s="8">
        <v>1642.8</v>
      </c>
      <c r="E115" s="8">
        <v>1642.8</v>
      </c>
      <c r="F115" s="5"/>
      <c r="G115" s="14"/>
      <c r="H115" s="14"/>
      <c r="I115" s="5"/>
      <c r="J115" s="5"/>
      <c r="K115" s="5"/>
      <c r="L115" s="5"/>
      <c r="M115" s="5"/>
    </row>
    <row r="116" spans="1:13" ht="77.25" customHeight="1">
      <c r="A116" s="65"/>
      <c r="B116" s="68" t="s">
        <v>65</v>
      </c>
      <c r="C116" s="8">
        <v>119.34</v>
      </c>
      <c r="D116" s="8">
        <v>119.34</v>
      </c>
      <c r="E116" s="8">
        <v>119.34</v>
      </c>
      <c r="F116" s="5"/>
      <c r="G116" s="14"/>
      <c r="H116" s="14"/>
      <c r="I116" s="5"/>
      <c r="J116" s="5"/>
      <c r="K116" s="5"/>
      <c r="L116" s="5"/>
      <c r="M116" s="5"/>
    </row>
    <row r="117" spans="1:13" ht="41.25" customHeight="1">
      <c r="A117" s="69"/>
      <c r="B117" s="77" t="s">
        <v>80</v>
      </c>
      <c r="C117" s="8">
        <v>6916.7</v>
      </c>
      <c r="D117" s="8">
        <v>0</v>
      </c>
      <c r="E117" s="8">
        <v>0</v>
      </c>
      <c r="F117" s="5"/>
      <c r="G117" s="14"/>
      <c r="H117" s="14"/>
      <c r="I117" s="5"/>
      <c r="J117" s="5"/>
      <c r="K117" s="5"/>
      <c r="L117" s="5"/>
      <c r="M117" s="5"/>
    </row>
    <row r="118" spans="1:13" ht="40.5" customHeight="1">
      <c r="A118" s="69"/>
      <c r="B118" s="77" t="s">
        <v>79</v>
      </c>
      <c r="C118" s="8">
        <v>408.6</v>
      </c>
      <c r="D118" s="8">
        <v>0</v>
      </c>
      <c r="E118" s="8">
        <v>0</v>
      </c>
      <c r="F118" s="5"/>
      <c r="G118" s="14"/>
      <c r="H118" s="14"/>
      <c r="I118" s="5"/>
      <c r="J118" s="5"/>
      <c r="K118" s="5"/>
      <c r="L118" s="5"/>
      <c r="M118" s="5"/>
    </row>
    <row r="119" spans="1:13" ht="53.25" customHeight="1">
      <c r="A119" s="72"/>
      <c r="B119" s="77" t="s">
        <v>78</v>
      </c>
      <c r="C119" s="8">
        <v>297.1</v>
      </c>
      <c r="D119" s="8">
        <v>0</v>
      </c>
      <c r="E119" s="8">
        <v>0</v>
      </c>
      <c r="F119" s="5"/>
      <c r="G119" s="14"/>
      <c r="H119" s="14"/>
      <c r="I119" s="5"/>
      <c r="J119" s="5"/>
      <c r="K119" s="5"/>
      <c r="L119" s="5"/>
      <c r="M119" s="5"/>
    </row>
    <row r="120" spans="1:13" ht="30" customHeight="1">
      <c r="A120" s="78"/>
      <c r="B120" s="74" t="s">
        <v>84</v>
      </c>
      <c r="C120" s="8">
        <v>76.58</v>
      </c>
      <c r="D120" s="8">
        <v>0</v>
      </c>
      <c r="E120" s="8">
        <v>0</v>
      </c>
      <c r="F120" s="5"/>
      <c r="G120" s="14"/>
      <c r="H120" s="14"/>
      <c r="I120" s="5"/>
      <c r="J120" s="5"/>
      <c r="K120" s="5"/>
      <c r="L120" s="5"/>
      <c r="M120" s="5"/>
    </row>
    <row r="121" spans="1:13" s="15" customFormat="1" ht="13.5">
      <c r="A121" s="26"/>
      <c r="B121" s="12" t="s">
        <v>2</v>
      </c>
      <c r="C121" s="13">
        <f>SUM(C111:C112)+C113+C114+C115+C116+C118+C117+C119+C120</f>
        <v>11371.343</v>
      </c>
      <c r="D121" s="13">
        <f>SUM(D111:D112)+D113+D114+D115+D116</f>
        <v>3830.96</v>
      </c>
      <c r="E121" s="13">
        <f>SUM(E111:E112)+E113+E114+E115+E116</f>
        <v>3833.6499999999996</v>
      </c>
      <c r="F121" s="5"/>
      <c r="G121" s="14"/>
      <c r="H121" s="14"/>
      <c r="I121" s="5"/>
      <c r="J121" s="5"/>
      <c r="K121" s="5"/>
      <c r="L121" s="5"/>
      <c r="M121" s="5"/>
    </row>
    <row r="122" spans="1:13" ht="63.75">
      <c r="A122" s="85" t="s">
        <v>26</v>
      </c>
      <c r="B122" s="23" t="s">
        <v>4</v>
      </c>
      <c r="C122" s="8">
        <v>53.5</v>
      </c>
      <c r="D122" s="8">
        <v>50.6</v>
      </c>
      <c r="E122" s="8">
        <v>53.25</v>
      </c>
      <c r="F122" s="5"/>
      <c r="G122" s="5"/>
      <c r="H122" s="5"/>
      <c r="I122" s="5"/>
      <c r="J122" s="5"/>
      <c r="K122" s="5"/>
      <c r="L122" s="5"/>
      <c r="M122" s="5"/>
    </row>
    <row r="123" spans="1:13" ht="69" customHeight="1">
      <c r="A123" s="86"/>
      <c r="B123" s="57" t="s">
        <v>6</v>
      </c>
      <c r="C123" s="8">
        <v>1.42</v>
      </c>
      <c r="D123" s="8">
        <v>1.3</v>
      </c>
      <c r="E123" s="8">
        <v>1.3</v>
      </c>
      <c r="F123" s="5"/>
      <c r="G123" s="5"/>
      <c r="H123" s="5"/>
      <c r="I123" s="5"/>
      <c r="J123" s="5"/>
      <c r="K123" s="5"/>
      <c r="L123" s="5"/>
      <c r="M123" s="5"/>
    </row>
    <row r="124" spans="1:13" ht="30" customHeight="1">
      <c r="A124" s="56"/>
      <c r="B124" s="57" t="s">
        <v>55</v>
      </c>
      <c r="C124" s="8">
        <v>20.553</v>
      </c>
      <c r="D124" s="8">
        <v>28.774</v>
      </c>
      <c r="E124" s="8">
        <v>28.774</v>
      </c>
      <c r="F124" s="5"/>
      <c r="G124" s="5"/>
      <c r="H124" s="5"/>
      <c r="I124" s="5"/>
      <c r="J124" s="5"/>
      <c r="K124" s="5"/>
      <c r="L124" s="5"/>
      <c r="M124" s="5"/>
    </row>
    <row r="125" spans="1:13" ht="42.75" customHeight="1">
      <c r="A125" s="56"/>
      <c r="B125" s="57" t="s">
        <v>56</v>
      </c>
      <c r="C125" s="8">
        <v>496.913</v>
      </c>
      <c r="D125" s="8">
        <v>538.442</v>
      </c>
      <c r="E125" s="8">
        <v>538.442</v>
      </c>
      <c r="F125" s="5"/>
      <c r="G125" s="5"/>
      <c r="H125" s="5"/>
      <c r="I125" s="5"/>
      <c r="J125" s="5"/>
      <c r="K125" s="5"/>
      <c r="L125" s="5"/>
      <c r="M125" s="5"/>
    </row>
    <row r="126" spans="1:13" ht="70.5" customHeight="1">
      <c r="A126" s="65"/>
      <c r="B126" s="68" t="s">
        <v>63</v>
      </c>
      <c r="C126" s="8">
        <v>253.02</v>
      </c>
      <c r="D126" s="8">
        <v>253.02</v>
      </c>
      <c r="E126" s="8">
        <v>253.02</v>
      </c>
      <c r="F126" s="5"/>
      <c r="G126" s="5"/>
      <c r="H126" s="5"/>
      <c r="I126" s="5"/>
      <c r="J126" s="5"/>
      <c r="K126" s="5"/>
      <c r="L126" s="5"/>
      <c r="M126" s="5"/>
    </row>
    <row r="127" spans="1:13" ht="54.75" customHeight="1">
      <c r="A127" s="72"/>
      <c r="B127" s="77" t="s">
        <v>78</v>
      </c>
      <c r="C127" s="8">
        <v>193.2</v>
      </c>
      <c r="D127" s="8">
        <v>0</v>
      </c>
      <c r="E127" s="8">
        <v>0</v>
      </c>
      <c r="F127" s="5"/>
      <c r="G127" s="5"/>
      <c r="H127" s="5"/>
      <c r="I127" s="5"/>
      <c r="J127" s="5"/>
      <c r="K127" s="5"/>
      <c r="L127" s="5"/>
      <c r="M127" s="5"/>
    </row>
    <row r="128" spans="1:13" ht="28.5" customHeight="1">
      <c r="A128" s="78"/>
      <c r="B128" s="74" t="s">
        <v>84</v>
      </c>
      <c r="C128" s="8">
        <v>33.5</v>
      </c>
      <c r="D128" s="8">
        <v>0</v>
      </c>
      <c r="E128" s="8">
        <v>0</v>
      </c>
      <c r="F128" s="5"/>
      <c r="G128" s="5"/>
      <c r="H128" s="5"/>
      <c r="I128" s="5"/>
      <c r="J128" s="5"/>
      <c r="K128" s="5"/>
      <c r="L128" s="5"/>
      <c r="M128" s="5"/>
    </row>
    <row r="129" spans="1:13" s="15" customFormat="1" ht="13.5">
      <c r="A129" s="27"/>
      <c r="B129" s="12" t="s">
        <v>2</v>
      </c>
      <c r="C129" s="13">
        <f>SUM(C122:C123)+C124+C125+C126+C127+C128</f>
        <v>1052.106</v>
      </c>
      <c r="D129" s="13">
        <f>SUM(D122:D123)+D124+D125+D126</f>
        <v>872.136</v>
      </c>
      <c r="E129" s="13">
        <f>SUM(E122:E123)+E124+E125+E126</f>
        <v>874.786</v>
      </c>
      <c r="F129" s="5"/>
      <c r="G129" s="14"/>
      <c r="H129" s="14"/>
      <c r="I129" s="5"/>
      <c r="J129" s="5"/>
      <c r="K129" s="5"/>
      <c r="L129" s="5"/>
      <c r="M129" s="5"/>
    </row>
    <row r="130" spans="1:13" s="15" customFormat="1" ht="63.75">
      <c r="A130" s="85" t="s">
        <v>27</v>
      </c>
      <c r="B130" s="23" t="s">
        <v>4</v>
      </c>
      <c r="C130" s="8">
        <v>53.5</v>
      </c>
      <c r="D130" s="8">
        <v>50.6</v>
      </c>
      <c r="E130" s="8">
        <v>53.25</v>
      </c>
      <c r="F130" s="5"/>
      <c r="G130" s="14"/>
      <c r="H130" s="14"/>
      <c r="I130" s="5"/>
      <c r="J130" s="5"/>
      <c r="K130" s="5"/>
      <c r="L130" s="5"/>
      <c r="M130" s="5"/>
    </row>
    <row r="131" spans="1:13" s="15" customFormat="1" ht="63.75">
      <c r="A131" s="86"/>
      <c r="B131" s="57" t="s">
        <v>6</v>
      </c>
      <c r="C131" s="8">
        <v>0.55</v>
      </c>
      <c r="D131" s="8">
        <v>0.5</v>
      </c>
      <c r="E131" s="8">
        <v>0.5</v>
      </c>
      <c r="F131" s="5"/>
      <c r="G131" s="14"/>
      <c r="H131" s="14"/>
      <c r="I131" s="5"/>
      <c r="J131" s="5"/>
      <c r="K131" s="5"/>
      <c r="L131" s="5"/>
      <c r="M131" s="5"/>
    </row>
    <row r="132" spans="1:13" s="15" customFormat="1" ht="25.5">
      <c r="A132" s="86"/>
      <c r="B132" s="57" t="s">
        <v>55</v>
      </c>
      <c r="C132" s="8">
        <v>9.415</v>
      </c>
      <c r="D132" s="8">
        <v>13.181</v>
      </c>
      <c r="E132" s="8">
        <v>13.181</v>
      </c>
      <c r="F132" s="5"/>
      <c r="G132" s="14"/>
      <c r="H132" s="14"/>
      <c r="I132" s="5"/>
      <c r="J132" s="5"/>
      <c r="K132" s="5"/>
      <c r="L132" s="5"/>
      <c r="M132" s="5"/>
    </row>
    <row r="133" spans="1:13" s="15" customFormat="1" ht="38.25">
      <c r="A133" s="86"/>
      <c r="B133" s="57" t="s">
        <v>56</v>
      </c>
      <c r="C133" s="8">
        <v>160.42</v>
      </c>
      <c r="D133" s="8">
        <v>173.827</v>
      </c>
      <c r="E133" s="8">
        <v>173.827</v>
      </c>
      <c r="F133" s="5"/>
      <c r="G133" s="14"/>
      <c r="H133" s="14"/>
      <c r="I133" s="5"/>
      <c r="J133" s="5"/>
      <c r="K133" s="5"/>
      <c r="L133" s="5"/>
      <c r="M133" s="5"/>
    </row>
    <row r="134" spans="1:13" s="15" customFormat="1" ht="63.75">
      <c r="A134" s="86"/>
      <c r="B134" s="68" t="s">
        <v>63</v>
      </c>
      <c r="C134" s="8">
        <v>81.68</v>
      </c>
      <c r="D134" s="8">
        <v>81.68</v>
      </c>
      <c r="E134" s="8">
        <v>81.68</v>
      </c>
      <c r="F134" s="5"/>
      <c r="G134" s="14"/>
      <c r="H134" s="14"/>
      <c r="I134" s="5"/>
      <c r="J134" s="5"/>
      <c r="K134" s="5"/>
      <c r="L134" s="5"/>
      <c r="M134" s="5"/>
    </row>
    <row r="135" spans="1:13" s="15" customFormat="1" ht="25.5">
      <c r="A135" s="86"/>
      <c r="B135" s="76" t="s">
        <v>81</v>
      </c>
      <c r="C135" s="8">
        <v>53.18</v>
      </c>
      <c r="D135" s="8">
        <v>0</v>
      </c>
      <c r="E135" s="8">
        <v>0</v>
      </c>
      <c r="F135" s="5"/>
      <c r="G135" s="14"/>
      <c r="H135" s="14"/>
      <c r="I135" s="5"/>
      <c r="J135" s="5"/>
      <c r="K135" s="5"/>
      <c r="L135" s="5"/>
      <c r="M135" s="5"/>
    </row>
    <row r="136" spans="1:13" s="15" customFormat="1" ht="51">
      <c r="A136" s="86"/>
      <c r="B136" s="77" t="s">
        <v>78</v>
      </c>
      <c r="C136" s="8">
        <v>160.9</v>
      </c>
      <c r="D136" s="8">
        <v>0</v>
      </c>
      <c r="E136" s="8">
        <v>0</v>
      </c>
      <c r="F136" s="5"/>
      <c r="G136" s="14"/>
      <c r="H136" s="14"/>
      <c r="I136" s="5"/>
      <c r="J136" s="5"/>
      <c r="K136" s="5"/>
      <c r="L136" s="5"/>
      <c r="M136" s="5"/>
    </row>
    <row r="137" spans="1:13" s="15" customFormat="1" ht="25.5">
      <c r="A137" s="86"/>
      <c r="B137" s="74" t="s">
        <v>84</v>
      </c>
      <c r="C137" s="8">
        <v>19.19</v>
      </c>
      <c r="D137" s="8">
        <v>0</v>
      </c>
      <c r="E137" s="8">
        <v>0</v>
      </c>
      <c r="F137" s="5"/>
      <c r="G137" s="14"/>
      <c r="H137" s="14"/>
      <c r="I137" s="5"/>
      <c r="J137" s="5"/>
      <c r="K137" s="5"/>
      <c r="L137" s="5"/>
      <c r="M137" s="5"/>
    </row>
    <row r="138" spans="1:13" ht="13.5">
      <c r="A138" s="87"/>
      <c r="B138" s="12" t="s">
        <v>2</v>
      </c>
      <c r="C138" s="63">
        <f>C130+C131+C132+C133+C134+C135+C136+C137</f>
        <v>538.835</v>
      </c>
      <c r="D138" s="63">
        <f>D130+D131+D132+D133+D134</f>
        <v>319.788</v>
      </c>
      <c r="E138" s="63">
        <f>E130+E131+E132+E133+E134</f>
        <v>322.438</v>
      </c>
      <c r="F138" s="5"/>
      <c r="G138" s="5"/>
      <c r="H138" s="5"/>
      <c r="I138" s="5"/>
      <c r="J138" s="5"/>
      <c r="K138" s="5"/>
      <c r="L138" s="5"/>
      <c r="M138" s="5"/>
    </row>
    <row r="139" spans="1:13" ht="63.75">
      <c r="A139" s="85" t="s">
        <v>28</v>
      </c>
      <c r="B139" s="23" t="s">
        <v>4</v>
      </c>
      <c r="C139" s="8">
        <v>88.76</v>
      </c>
      <c r="D139" s="8">
        <v>83.56</v>
      </c>
      <c r="E139" s="64">
        <v>86.21</v>
      </c>
      <c r="F139" s="5"/>
      <c r="G139" s="5"/>
      <c r="H139" s="5"/>
      <c r="I139" s="5"/>
      <c r="J139" s="5"/>
      <c r="K139" s="5"/>
      <c r="L139" s="5"/>
      <c r="M139" s="5"/>
    </row>
    <row r="140" spans="1:13" ht="63.75">
      <c r="A140" s="86"/>
      <c r="B140" s="57" t="s">
        <v>6</v>
      </c>
      <c r="C140" s="8">
        <v>2.96</v>
      </c>
      <c r="D140" s="8">
        <v>2.7</v>
      </c>
      <c r="E140" s="8">
        <v>2.7</v>
      </c>
      <c r="F140" s="5"/>
      <c r="G140" s="5"/>
      <c r="H140" s="5"/>
      <c r="I140" s="5"/>
      <c r="J140" s="5"/>
      <c r="K140" s="5"/>
      <c r="L140" s="5"/>
      <c r="M140" s="5"/>
    </row>
    <row r="141" spans="1:13" ht="25.5">
      <c r="A141" s="86"/>
      <c r="B141" s="57" t="s">
        <v>55</v>
      </c>
      <c r="C141" s="8">
        <v>41.731</v>
      </c>
      <c r="D141" s="8">
        <v>58.425</v>
      </c>
      <c r="E141" s="8">
        <v>58.425</v>
      </c>
      <c r="F141" s="5"/>
      <c r="G141" s="5"/>
      <c r="H141" s="5"/>
      <c r="I141" s="5"/>
      <c r="J141" s="5"/>
      <c r="K141" s="5"/>
      <c r="L141" s="5"/>
      <c r="M141" s="5"/>
    </row>
    <row r="142" spans="1:13" ht="38.25">
      <c r="A142" s="86"/>
      <c r="B142" s="57" t="s">
        <v>56</v>
      </c>
      <c r="C142" s="8">
        <v>493</v>
      </c>
      <c r="D142" s="8">
        <v>534.202</v>
      </c>
      <c r="E142" s="8">
        <v>534.202</v>
      </c>
      <c r="F142" s="5"/>
      <c r="G142" s="5"/>
      <c r="H142" s="5"/>
      <c r="I142" s="5"/>
      <c r="J142" s="5"/>
      <c r="K142" s="5"/>
      <c r="L142" s="5"/>
      <c r="M142" s="5"/>
    </row>
    <row r="143" spans="1:13" ht="63.75">
      <c r="A143" s="86"/>
      <c r="B143" s="68" t="s">
        <v>63</v>
      </c>
      <c r="C143" s="8">
        <v>251.03</v>
      </c>
      <c r="D143" s="8">
        <v>251.03</v>
      </c>
      <c r="E143" s="8">
        <v>251.03</v>
      </c>
      <c r="F143" s="5"/>
      <c r="G143" s="5"/>
      <c r="H143" s="5"/>
      <c r="I143" s="5"/>
      <c r="J143" s="5"/>
      <c r="K143" s="5"/>
      <c r="L143" s="5"/>
      <c r="M143" s="5"/>
    </row>
    <row r="144" spans="1:13" ht="76.5">
      <c r="A144" s="86"/>
      <c r="B144" s="68" t="s">
        <v>64</v>
      </c>
      <c r="C144" s="8">
        <v>0</v>
      </c>
      <c r="D144" s="8">
        <v>42</v>
      </c>
      <c r="E144" s="8">
        <v>0</v>
      </c>
      <c r="F144" s="5"/>
      <c r="G144" s="5"/>
      <c r="H144" s="5"/>
      <c r="I144" s="5"/>
      <c r="J144" s="5"/>
      <c r="K144" s="5"/>
      <c r="L144" s="5"/>
      <c r="M144" s="5"/>
    </row>
    <row r="145" spans="1:13" ht="76.5">
      <c r="A145" s="86"/>
      <c r="B145" s="68" t="s">
        <v>65</v>
      </c>
      <c r="C145" s="8">
        <v>129.77</v>
      </c>
      <c r="D145" s="8">
        <v>129.77</v>
      </c>
      <c r="E145" s="8">
        <v>129.77</v>
      </c>
      <c r="F145" s="5"/>
      <c r="G145" s="5"/>
      <c r="H145" s="5"/>
      <c r="I145" s="5"/>
      <c r="J145" s="5"/>
      <c r="K145" s="5"/>
      <c r="L145" s="5"/>
      <c r="M145" s="5"/>
    </row>
    <row r="146" spans="1:13" ht="51">
      <c r="A146" s="86"/>
      <c r="B146" s="77" t="s">
        <v>78</v>
      </c>
      <c r="C146" s="8">
        <v>245.2</v>
      </c>
      <c r="D146" s="8">
        <v>0</v>
      </c>
      <c r="E146" s="8">
        <v>0</v>
      </c>
      <c r="F146" s="5"/>
      <c r="G146" s="5"/>
      <c r="H146" s="5"/>
      <c r="I146" s="5"/>
      <c r="J146" s="5"/>
      <c r="K146" s="5"/>
      <c r="L146" s="5"/>
      <c r="M146" s="5"/>
    </row>
    <row r="147" spans="1:13" ht="25.5">
      <c r="A147" s="86"/>
      <c r="B147" s="74" t="s">
        <v>84</v>
      </c>
      <c r="C147" s="8">
        <v>36.38</v>
      </c>
      <c r="D147" s="8">
        <v>0</v>
      </c>
      <c r="E147" s="8">
        <v>0</v>
      </c>
      <c r="F147" s="5"/>
      <c r="G147" s="5"/>
      <c r="H147" s="5"/>
      <c r="I147" s="5"/>
      <c r="J147" s="5"/>
      <c r="K147" s="5"/>
      <c r="L147" s="5"/>
      <c r="M147" s="5"/>
    </row>
    <row r="148" spans="1:13" ht="13.5">
      <c r="A148" s="87"/>
      <c r="B148" s="12" t="s">
        <v>2</v>
      </c>
      <c r="C148" s="63">
        <f>C139+C140+C141+C142+C143+C144+C145+C146+C147</f>
        <v>1288.8310000000001</v>
      </c>
      <c r="D148" s="63">
        <f>D139+D140+D141+D142+D143+D144+D145</f>
        <v>1101.687</v>
      </c>
      <c r="E148" s="63">
        <f>E139+E140+E141+E142+E143+E144+E145</f>
        <v>1062.337</v>
      </c>
      <c r="F148" s="5"/>
      <c r="G148" s="5"/>
      <c r="H148" s="5"/>
      <c r="I148" s="5"/>
      <c r="J148" s="5"/>
      <c r="K148" s="5"/>
      <c r="L148" s="5"/>
      <c r="M148" s="5"/>
    </row>
    <row r="149" spans="1:13" s="29" customFormat="1" ht="25.5" customHeight="1">
      <c r="A149" s="19"/>
      <c r="B149" s="20" t="s">
        <v>3</v>
      </c>
      <c r="C149" s="28">
        <f>C62+C72+C81+C91+C100+C110+C121+C129+C138+C148</f>
        <v>268432.85000000015</v>
      </c>
      <c r="D149" s="28">
        <f>D62+D72+D81+D91+D100+D110+D121+D129+D138+D148</f>
        <v>216160.62000000002</v>
      </c>
      <c r="E149" s="28">
        <f>E62+E72+E81+E91+E100+E110+E121+E129+E138+E148</f>
        <v>210377.07</v>
      </c>
      <c r="F149" s="5"/>
      <c r="G149" s="45"/>
      <c r="H149" s="14"/>
      <c r="I149" s="5"/>
      <c r="J149" s="5"/>
      <c r="K149" s="5"/>
      <c r="L149" s="5"/>
      <c r="M149" s="5"/>
    </row>
    <row r="150" spans="1:13" ht="11.25">
      <c r="A150" s="30"/>
      <c r="B150" s="31"/>
      <c r="C150" s="32"/>
      <c r="D150" s="31"/>
      <c r="E150" s="33"/>
      <c r="F150" s="5"/>
      <c r="G150" s="45"/>
      <c r="H150" s="5"/>
      <c r="I150" s="5"/>
      <c r="J150" s="5"/>
      <c r="K150" s="5"/>
      <c r="L150" s="5"/>
      <c r="M150" s="5"/>
    </row>
    <row r="151" spans="1:13" ht="0.75" customHeight="1">
      <c r="A151" s="3"/>
      <c r="B151" s="31"/>
      <c r="C151" s="32"/>
      <c r="D151" s="32"/>
      <c r="E151" s="33"/>
      <c r="F151" s="5"/>
      <c r="G151" s="34"/>
      <c r="H151" s="5"/>
      <c r="I151" s="5"/>
      <c r="J151" s="5"/>
      <c r="K151" s="5"/>
      <c r="L151" s="5"/>
      <c r="M151" s="5"/>
    </row>
    <row r="152" spans="1:13" ht="11.25" hidden="1">
      <c r="A152" s="3"/>
      <c r="B152" s="31"/>
      <c r="C152" s="32"/>
      <c r="D152" s="32"/>
      <c r="E152" s="32"/>
      <c r="F152" s="5"/>
      <c r="G152" s="5"/>
      <c r="H152" s="5"/>
      <c r="I152" s="5"/>
      <c r="J152" s="5"/>
      <c r="K152" s="5"/>
      <c r="L152" s="5"/>
      <c r="M152" s="5"/>
    </row>
    <row r="153" spans="1:13" ht="11.25" hidden="1">
      <c r="A153" s="3"/>
      <c r="B153" s="31"/>
      <c r="C153" s="32"/>
      <c r="D153" s="32"/>
      <c r="E153" s="33"/>
      <c r="F153" s="35"/>
      <c r="G153" s="5"/>
      <c r="H153" s="5"/>
      <c r="I153" s="5"/>
      <c r="J153" s="5"/>
      <c r="K153" s="5"/>
      <c r="L153" s="5"/>
      <c r="M153" s="5"/>
    </row>
    <row r="154" spans="1:13" ht="28.5" customHeight="1" hidden="1">
      <c r="A154" s="3"/>
      <c r="B154" s="31"/>
      <c r="C154" s="32"/>
      <c r="D154" s="32"/>
      <c r="E154" s="33"/>
      <c r="F154" s="35"/>
      <c r="G154" s="5"/>
      <c r="H154" s="5"/>
      <c r="I154" s="5"/>
      <c r="J154" s="5"/>
      <c r="K154" s="5"/>
      <c r="L154" s="5"/>
      <c r="M154" s="5"/>
    </row>
    <row r="155" spans="1:13" ht="42.75" customHeight="1" hidden="1">
      <c r="A155" s="3"/>
      <c r="B155" s="36" t="s">
        <v>5</v>
      </c>
      <c r="C155" s="37" t="e">
        <f>#REF!+C63+C73+C82+C92+C101+C111+C122</f>
        <v>#REF!</v>
      </c>
      <c r="D155" s="37" t="e">
        <f>#REF!+D63+D73+D82+D92+D101+D111+D122</f>
        <v>#REF!</v>
      </c>
      <c r="E155" s="37" t="e">
        <f>#REF!+E63+E73+E82+E92+E101+E111+E122</f>
        <v>#REF!</v>
      </c>
      <c r="F155" s="35"/>
      <c r="G155" s="5"/>
      <c r="H155" s="5"/>
      <c r="I155" s="5"/>
      <c r="J155" s="5"/>
      <c r="K155" s="5"/>
      <c r="L155" s="5"/>
      <c r="M155" s="5"/>
    </row>
    <row r="156" spans="1:13" ht="54.75" customHeight="1" hidden="1">
      <c r="A156" s="3"/>
      <c r="B156" s="36" t="s">
        <v>6</v>
      </c>
      <c r="C156" s="37" t="e">
        <f>#REF!+C64+C74+C83+C93+C102+C112+C123</f>
        <v>#REF!</v>
      </c>
      <c r="D156" s="37" t="e">
        <f>#REF!+D64+D74+D83+D93+D102+D112+D123</f>
        <v>#REF!</v>
      </c>
      <c r="E156" s="37" t="e">
        <f>#REF!+E64+E74+E83+E93+E102+E112+E123</f>
        <v>#REF!</v>
      </c>
      <c r="F156" s="35"/>
      <c r="G156" s="5"/>
      <c r="H156" s="5"/>
      <c r="I156" s="5"/>
      <c r="J156" s="5"/>
      <c r="K156" s="5"/>
      <c r="L156" s="5"/>
      <c r="M156" s="5"/>
    </row>
    <row r="157" spans="1:13" ht="22.5" hidden="1">
      <c r="A157" s="3"/>
      <c r="B157" s="36" t="s">
        <v>7</v>
      </c>
      <c r="C157" s="37" t="e">
        <f>#REF!+#REF!+#REF!+#REF!</f>
        <v>#REF!</v>
      </c>
      <c r="D157" s="37" t="e">
        <f>#REF!+#REF!+#REF!+#REF!</f>
        <v>#REF!</v>
      </c>
      <c r="E157" s="37" t="e">
        <f>#REF!+#REF!+#REF!+#REF!</f>
        <v>#REF!</v>
      </c>
      <c r="F157" s="35"/>
      <c r="G157" s="5"/>
      <c r="H157" s="5"/>
      <c r="I157" s="5"/>
      <c r="J157" s="5"/>
      <c r="K157" s="5"/>
      <c r="L157" s="5"/>
      <c r="M157" s="5"/>
    </row>
    <row r="158" spans="1:13" ht="22.5" hidden="1">
      <c r="A158" s="3"/>
      <c r="B158" s="36" t="s">
        <v>8</v>
      </c>
      <c r="C158" s="37" t="e">
        <f>#REF!+#REF!+#REF!+#REF!+#REF!+#REF!+#REF!+#REF!</f>
        <v>#REF!</v>
      </c>
      <c r="D158" s="38"/>
      <c r="E158" s="39"/>
      <c r="F158" s="5"/>
      <c r="G158" s="5"/>
      <c r="H158" s="5"/>
      <c r="I158" s="5"/>
      <c r="J158" s="5"/>
      <c r="K158" s="5"/>
      <c r="L158" s="5"/>
      <c r="M158" s="5"/>
    </row>
    <row r="159" spans="1:13" ht="11.25" hidden="1">
      <c r="A159" s="3"/>
      <c r="B159" s="31"/>
      <c r="C159" s="31"/>
      <c r="D159" s="31"/>
      <c r="E159" s="33"/>
      <c r="F159" s="5"/>
      <c r="G159" s="5"/>
      <c r="H159" s="5"/>
      <c r="I159" s="5"/>
      <c r="J159" s="5"/>
      <c r="K159" s="5"/>
      <c r="L159" s="5"/>
      <c r="M159" s="5"/>
    </row>
    <row r="160" spans="1:13" ht="11.25" hidden="1">
      <c r="A160" s="3"/>
      <c r="B160" s="31"/>
      <c r="C160" s="32">
        <f>C149+142894.3+20934.4+10320.4</f>
        <v>442581.9500000002</v>
      </c>
      <c r="D160" s="32">
        <f>D149+114315.4+20934.4+8256.3</f>
        <v>359666.72000000003</v>
      </c>
      <c r="E160" s="33">
        <f>114315.4+20934.4+8256.3+E149</f>
        <v>353883.17</v>
      </c>
      <c r="F160" s="5"/>
      <c r="G160" s="5"/>
      <c r="H160" s="5"/>
      <c r="I160" s="5"/>
      <c r="J160" s="5"/>
      <c r="K160" s="5"/>
      <c r="L160" s="5"/>
      <c r="M160" s="5"/>
    </row>
    <row r="161" spans="1:13" ht="11.25" hidden="1">
      <c r="A161" s="3"/>
      <c r="B161" s="31"/>
      <c r="C161" s="31"/>
      <c r="D161" s="31"/>
      <c r="E161" s="33"/>
      <c r="F161" s="5"/>
      <c r="G161" s="5"/>
      <c r="H161" s="5"/>
      <c r="I161" s="5"/>
      <c r="J161" s="5"/>
      <c r="K161" s="5"/>
      <c r="L161" s="5"/>
      <c r="M161" s="5"/>
    </row>
    <row r="162" spans="1:13" s="40" customFormat="1" ht="11.25" hidden="1">
      <c r="A162" s="31"/>
      <c r="B162" s="31"/>
      <c r="C162" s="32"/>
      <c r="D162" s="31"/>
      <c r="E162" s="31"/>
      <c r="F162" s="31"/>
      <c r="G162" s="31"/>
      <c r="H162" s="31"/>
      <c r="I162" s="31"/>
      <c r="J162" s="31"/>
      <c r="K162" s="31"/>
      <c r="L162" s="31"/>
      <c r="M162" s="31"/>
    </row>
    <row r="163" spans="1:13" ht="11.25" hidden="1">
      <c r="A163" s="3"/>
      <c r="B163" s="31"/>
      <c r="C163" s="32" t="e">
        <f>#REF!+#REF!+#REF!+#REF!+#REF!+#REF!+#REF!+#REF!</f>
        <v>#REF!</v>
      </c>
      <c r="D163" s="31"/>
      <c r="E163" s="33"/>
      <c r="F163" s="5"/>
      <c r="G163" s="5"/>
      <c r="H163" s="5"/>
      <c r="I163" s="5"/>
      <c r="J163" s="5"/>
      <c r="K163" s="5"/>
      <c r="L163" s="5"/>
      <c r="M163" s="5"/>
    </row>
    <row r="164" spans="1:13" ht="12">
      <c r="A164" s="41"/>
      <c r="B164" s="42"/>
      <c r="C164" s="46"/>
      <c r="D164" s="46"/>
      <c r="E164" s="47"/>
      <c r="F164" s="5"/>
      <c r="G164" s="5"/>
      <c r="H164" s="5"/>
      <c r="I164" s="5"/>
      <c r="J164" s="5"/>
      <c r="K164" s="5"/>
      <c r="L164" s="5"/>
      <c r="M164" s="5"/>
    </row>
    <row r="165" spans="1:13" ht="11.25">
      <c r="A165" s="3"/>
      <c r="B165" s="31"/>
      <c r="C165" s="48"/>
      <c r="D165" s="48"/>
      <c r="E165" s="47"/>
      <c r="F165" s="5"/>
      <c r="G165" s="5"/>
      <c r="H165" s="5"/>
      <c r="I165" s="5"/>
      <c r="J165" s="5"/>
      <c r="K165" s="5"/>
      <c r="L165" s="5"/>
      <c r="M165" s="5"/>
    </row>
    <row r="166" spans="3:5" ht="11.25">
      <c r="C166" s="49"/>
      <c r="D166" s="49"/>
      <c r="E166" s="49"/>
    </row>
    <row r="167" spans="3:5" ht="11.25">
      <c r="C167" s="49"/>
      <c r="D167" s="50"/>
      <c r="E167" s="51"/>
    </row>
    <row r="168" ht="15" customHeight="1">
      <c r="C168" s="43"/>
    </row>
    <row r="169" spans="3:5" ht="11.25">
      <c r="C169" s="53"/>
      <c r="D169" s="53"/>
      <c r="E169" s="53"/>
    </row>
  </sheetData>
  <sheetProtection/>
  <mergeCells count="18">
    <mergeCell ref="A48:A57"/>
    <mergeCell ref="A130:A138"/>
    <mergeCell ref="A139:A148"/>
    <mergeCell ref="B1:E1"/>
    <mergeCell ref="B2:E2"/>
    <mergeCell ref="B3:E3"/>
    <mergeCell ref="A5:E5"/>
    <mergeCell ref="A6:E6"/>
    <mergeCell ref="A8:A14"/>
    <mergeCell ref="A26:A35"/>
    <mergeCell ref="A58:A62"/>
    <mergeCell ref="A92:A95"/>
    <mergeCell ref="A122:A123"/>
    <mergeCell ref="A63:A64"/>
    <mergeCell ref="A73:A74"/>
    <mergeCell ref="A82:A83"/>
    <mergeCell ref="A101:A102"/>
    <mergeCell ref="A111:A112"/>
  </mergeCells>
  <printOptions/>
  <pageMargins left="0.1968503937007874" right="0.1968503937007874" top="0.1968503937007874" bottom="0.1968503937007874" header="0.11811023622047245" footer="0.11811023622047245"/>
  <pageSetup horizontalDpi="600" verticalDpi="600" orientation="portrait" paperSize="9" scale="90"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Васильева Оксана</dc:creator>
  <cp:keywords/>
  <dc:description/>
  <cp:lastModifiedBy>Сидорова</cp:lastModifiedBy>
  <cp:lastPrinted>2018-11-06T05:07:46Z</cp:lastPrinted>
  <dcterms:created xsi:type="dcterms:W3CDTF">2017-10-17T02:59:02Z</dcterms:created>
  <dcterms:modified xsi:type="dcterms:W3CDTF">2020-09-10T02:44:13Z</dcterms:modified>
  <cp:category/>
  <cp:version/>
  <cp:contentType/>
  <cp:contentStatus/>
</cp:coreProperties>
</file>